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showObjects="none" checkCompatibility="1"/>
  <mc:AlternateContent xmlns:mc="http://schemas.openxmlformats.org/markup-compatibility/2006">
    <mc:Choice Requires="x15">
      <x15ac:absPath xmlns:x15ac="http://schemas.microsoft.com/office/spreadsheetml/2010/11/ac" url="/Users/wictorbernersjo/Desktop/"/>
    </mc:Choice>
  </mc:AlternateContent>
  <xr:revisionPtr revIDLastSave="0" documentId="13_ncr:1_{C11560A0-C446-2044-B914-8F93E828092B}" xr6:coauthVersionLast="47" xr6:coauthVersionMax="47" xr10:uidLastSave="{00000000-0000-0000-0000-000000000000}"/>
  <bookViews>
    <workbookView xWindow="880" yWindow="740" windowWidth="26700" windowHeight="14560" xr2:uid="{00000000-000D-0000-FFFF-FFFF00000000}"/>
  </bookViews>
  <sheets>
    <sheet name="Vin" sheetId="1" r:id="rId1"/>
    <sheet name="Sprit" sheetId="2" r:id="rId2"/>
    <sheet name="Öl burk-flaska" sheetId="3" r:id="rId3"/>
    <sheet name="Cider" sheetId="4" r:id="rId4"/>
    <sheet name="Alkoholfritt" sheetId="5" r:id="rId5"/>
    <sheet name="Totalt" sheetId="7" r:id="rId6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L37" i="1" s="1"/>
  <c r="K37" i="1"/>
  <c r="N37" i="1"/>
  <c r="O37" i="1"/>
  <c r="O114" i="1"/>
  <c r="N114" i="1"/>
  <c r="K114" i="1"/>
  <c r="J114" i="1"/>
  <c r="L114" i="1" s="1"/>
  <c r="F9" i="7" l="1"/>
  <c r="O226" i="1"/>
  <c r="N226" i="1"/>
  <c r="K226" i="1"/>
  <c r="J226" i="1"/>
  <c r="L226" i="1" s="1"/>
  <c r="O219" i="1"/>
  <c r="N219" i="1"/>
  <c r="K219" i="1"/>
  <c r="J219" i="1"/>
  <c r="L219" i="1" s="1"/>
  <c r="O170" i="1"/>
  <c r="N170" i="1"/>
  <c r="K170" i="1"/>
  <c r="J170" i="1"/>
  <c r="L170" i="1" s="1"/>
  <c r="O75" i="1"/>
  <c r="N75" i="1"/>
  <c r="K75" i="1"/>
  <c r="J75" i="1"/>
  <c r="L75" i="1" s="1"/>
  <c r="O83" i="1"/>
  <c r="N83" i="1"/>
  <c r="K83" i="1"/>
  <c r="J83" i="1"/>
  <c r="L83" i="1" s="1"/>
  <c r="O81" i="1"/>
  <c r="N81" i="1"/>
  <c r="K81" i="1"/>
  <c r="J81" i="1"/>
  <c r="L81" i="1" s="1"/>
  <c r="O82" i="1"/>
  <c r="N82" i="1"/>
  <c r="K82" i="1"/>
  <c r="J82" i="1"/>
  <c r="L82" i="1" s="1"/>
  <c r="O80" i="1"/>
  <c r="N80" i="1"/>
  <c r="K80" i="1"/>
  <c r="J80" i="1"/>
  <c r="L80" i="1" s="1"/>
  <c r="O79" i="1"/>
  <c r="N79" i="1"/>
  <c r="K79" i="1"/>
  <c r="J79" i="1"/>
  <c r="L79" i="1" s="1"/>
  <c r="O57" i="1"/>
  <c r="N57" i="1"/>
  <c r="K57" i="1"/>
  <c r="J57" i="1"/>
  <c r="L57" i="1" s="1"/>
  <c r="H57" i="1"/>
  <c r="G57" i="1" s="1"/>
  <c r="O58" i="1"/>
  <c r="N58" i="1"/>
  <c r="K58" i="1"/>
  <c r="J58" i="1"/>
  <c r="L58" i="1" s="1"/>
  <c r="H58" i="1"/>
  <c r="G58" i="1" s="1"/>
  <c r="O42" i="1"/>
  <c r="N42" i="1"/>
  <c r="K42" i="1"/>
  <c r="J42" i="1"/>
  <c r="L42" i="1" s="1"/>
  <c r="O36" i="1"/>
  <c r="N36" i="1"/>
  <c r="K36" i="1"/>
  <c r="J36" i="1"/>
  <c r="L36" i="1" s="1"/>
  <c r="L150" i="2"/>
  <c r="K150" i="2"/>
  <c r="H150" i="2"/>
  <c r="G150" i="2"/>
  <c r="I150" i="2" s="1"/>
  <c r="L149" i="2"/>
  <c r="K149" i="2"/>
  <c r="H149" i="2"/>
  <c r="G149" i="2"/>
  <c r="I149" i="2" s="1"/>
  <c r="L143" i="2"/>
  <c r="K143" i="2"/>
  <c r="I143" i="2"/>
  <c r="H143" i="2"/>
  <c r="L140" i="2"/>
  <c r="K140" i="2"/>
  <c r="H140" i="2"/>
  <c r="I140" i="2"/>
  <c r="L131" i="2"/>
  <c r="K131" i="2"/>
  <c r="H131" i="2"/>
  <c r="G131" i="2"/>
  <c r="I131" i="2" s="1"/>
  <c r="L88" i="2"/>
  <c r="K88" i="2"/>
  <c r="H88" i="2"/>
  <c r="G88" i="2"/>
  <c r="I88" i="2" s="1"/>
  <c r="L87" i="2"/>
  <c r="K87" i="2"/>
  <c r="H87" i="2"/>
  <c r="G87" i="2"/>
  <c r="I87" i="2" s="1"/>
  <c r="L86" i="2"/>
  <c r="K86" i="2"/>
  <c r="H86" i="2"/>
  <c r="G86" i="2"/>
  <c r="I86" i="2" s="1"/>
  <c r="L24" i="2"/>
  <c r="K24" i="2"/>
  <c r="H24" i="2"/>
  <c r="G24" i="2"/>
  <c r="I24" i="2" s="1"/>
  <c r="L23" i="2"/>
  <c r="K23" i="2"/>
  <c r="H23" i="2"/>
  <c r="G23" i="2"/>
  <c r="I23" i="2" s="1"/>
  <c r="L22" i="2"/>
  <c r="K22" i="2"/>
  <c r="H22" i="2"/>
  <c r="G22" i="2"/>
  <c r="I22" i="2" s="1"/>
  <c r="L21" i="2"/>
  <c r="K21" i="2"/>
  <c r="H21" i="2"/>
  <c r="G21" i="2"/>
  <c r="I21" i="2" s="1"/>
  <c r="L22" i="5"/>
  <c r="K22" i="5"/>
  <c r="H22" i="5"/>
  <c r="G22" i="5"/>
  <c r="I22" i="5" s="1"/>
  <c r="L21" i="5"/>
  <c r="K21" i="5"/>
  <c r="H21" i="5"/>
  <c r="G21" i="5"/>
  <c r="I21" i="5" s="1"/>
  <c r="L12" i="5"/>
  <c r="K12" i="5"/>
  <c r="H12" i="5"/>
  <c r="G12" i="5"/>
  <c r="I12" i="5" s="1"/>
  <c r="L14" i="4"/>
  <c r="K14" i="4"/>
  <c r="H14" i="4"/>
  <c r="G14" i="4"/>
  <c r="I14" i="4" s="1"/>
  <c r="L12" i="4"/>
  <c r="K12" i="4"/>
  <c r="H12" i="4"/>
  <c r="G12" i="4"/>
  <c r="I12" i="4" s="1"/>
  <c r="O186" i="1"/>
  <c r="N186" i="1"/>
  <c r="K186" i="1"/>
  <c r="J186" i="1"/>
  <c r="L186" i="1" s="1"/>
  <c r="O120" i="1"/>
  <c r="N120" i="1"/>
  <c r="K120" i="1"/>
  <c r="J120" i="1"/>
  <c r="L120" i="1" s="1"/>
  <c r="L118" i="2"/>
  <c r="K118" i="2"/>
  <c r="H118" i="2"/>
  <c r="G118" i="2"/>
  <c r="I118" i="2" s="1"/>
  <c r="L91" i="2"/>
  <c r="K91" i="2"/>
  <c r="H91" i="2"/>
  <c r="G91" i="2"/>
  <c r="I91" i="2" s="1"/>
  <c r="L33" i="2"/>
  <c r="K33" i="2"/>
  <c r="H33" i="2"/>
  <c r="G33" i="2"/>
  <c r="I33" i="2" s="1"/>
  <c r="L48" i="2"/>
  <c r="K48" i="2"/>
  <c r="H48" i="2"/>
  <c r="G48" i="2"/>
  <c r="I48" i="2" s="1"/>
  <c r="O13" i="1"/>
  <c r="N13" i="1"/>
  <c r="K13" i="1"/>
  <c r="J13" i="1"/>
  <c r="L13" i="1" s="1"/>
  <c r="O64" i="1"/>
  <c r="N64" i="1"/>
  <c r="K64" i="1"/>
  <c r="J64" i="1"/>
  <c r="L64" i="1" s="1"/>
  <c r="O129" i="1"/>
  <c r="N129" i="1"/>
  <c r="K129" i="1"/>
  <c r="J129" i="1"/>
  <c r="L129" i="1" s="1"/>
  <c r="O199" i="1"/>
  <c r="N199" i="1"/>
  <c r="K199" i="1"/>
  <c r="J199" i="1"/>
  <c r="L199" i="1" s="1"/>
  <c r="O192" i="1"/>
  <c r="N192" i="1"/>
  <c r="K192" i="1"/>
  <c r="J192" i="1"/>
  <c r="L192" i="1" s="1"/>
  <c r="K185" i="1"/>
  <c r="J185" i="1"/>
  <c r="L185" i="1" s="1"/>
  <c r="O185" i="1"/>
  <c r="N185" i="1"/>
  <c r="O179" i="1"/>
  <c r="N179" i="1"/>
  <c r="K179" i="1"/>
  <c r="J179" i="1"/>
  <c r="L179" i="1" s="1"/>
  <c r="O190" i="1"/>
  <c r="N190" i="1"/>
  <c r="K190" i="1"/>
  <c r="J190" i="1"/>
  <c r="L190" i="1" s="1"/>
  <c r="O178" i="1"/>
  <c r="N178" i="1"/>
  <c r="K178" i="1"/>
  <c r="J178" i="1"/>
  <c r="L178" i="1" s="1"/>
  <c r="O177" i="1"/>
  <c r="N177" i="1"/>
  <c r="K177" i="1"/>
  <c r="J177" i="1"/>
  <c r="L177" i="1" s="1"/>
  <c r="O236" i="1"/>
  <c r="N236" i="1"/>
  <c r="K236" i="1"/>
  <c r="J236" i="1"/>
  <c r="L236" i="1" s="1"/>
  <c r="O60" i="1"/>
  <c r="N60" i="1"/>
  <c r="K60" i="1"/>
  <c r="J60" i="1"/>
  <c r="L60" i="1" s="1"/>
  <c r="H60" i="1"/>
  <c r="G60" i="1" s="1"/>
  <c r="O119" i="1"/>
  <c r="N119" i="1"/>
  <c r="K119" i="1"/>
  <c r="J119" i="1"/>
  <c r="L119" i="1" s="1"/>
  <c r="O118" i="1"/>
  <c r="N118" i="1"/>
  <c r="K118" i="1"/>
  <c r="J118" i="1"/>
  <c r="L118" i="1" s="1"/>
  <c r="O117" i="1"/>
  <c r="N117" i="1"/>
  <c r="K117" i="1"/>
  <c r="J117" i="1"/>
  <c r="L117" i="1" s="1"/>
  <c r="O116" i="1"/>
  <c r="N116" i="1"/>
  <c r="K116" i="1"/>
  <c r="J116" i="1"/>
  <c r="L116" i="1" s="1"/>
  <c r="O115" i="1"/>
  <c r="N115" i="1"/>
  <c r="K115" i="1"/>
  <c r="J115" i="1"/>
  <c r="L115" i="1" s="1"/>
  <c r="O69" i="1"/>
  <c r="N69" i="1"/>
  <c r="K69" i="1"/>
  <c r="J69" i="1"/>
  <c r="L69" i="1" s="1"/>
  <c r="J70" i="1"/>
  <c r="L70" i="1" s="1"/>
  <c r="K70" i="1"/>
  <c r="N70" i="1"/>
  <c r="O70" i="1"/>
  <c r="L49" i="2"/>
  <c r="K49" i="2"/>
  <c r="H49" i="2"/>
  <c r="G49" i="2"/>
  <c r="I49" i="2" s="1"/>
  <c r="O135" i="1"/>
  <c r="N135" i="1"/>
  <c r="J135" i="1"/>
  <c r="L135" i="1" s="1"/>
  <c r="K135" i="1"/>
  <c r="L10" i="2"/>
  <c r="K10" i="2"/>
  <c r="H10" i="2"/>
  <c r="G10" i="2"/>
  <c r="I10" i="2" s="1"/>
  <c r="G11" i="2"/>
  <c r="I11" i="2" s="1"/>
  <c r="H11" i="2"/>
  <c r="K11" i="2"/>
  <c r="L11" i="2"/>
  <c r="O147" i="1"/>
  <c r="N147" i="1"/>
  <c r="K147" i="1"/>
  <c r="J147" i="1"/>
  <c r="L147" i="1" s="1"/>
  <c r="O146" i="1"/>
  <c r="N146" i="1"/>
  <c r="K146" i="1"/>
  <c r="J146" i="1"/>
  <c r="L146" i="1" s="1"/>
  <c r="O145" i="1"/>
  <c r="N145" i="1"/>
  <c r="K145" i="1"/>
  <c r="J145" i="1"/>
  <c r="L145" i="1" s="1"/>
  <c r="O144" i="1"/>
  <c r="N144" i="1"/>
  <c r="K144" i="1"/>
  <c r="J144" i="1"/>
  <c r="L144" i="1" s="1"/>
  <c r="O143" i="1"/>
  <c r="N143" i="1"/>
  <c r="K143" i="1"/>
  <c r="J143" i="1"/>
  <c r="L143" i="1" s="1"/>
  <c r="O142" i="1"/>
  <c r="N142" i="1"/>
  <c r="K142" i="1"/>
  <c r="J142" i="1"/>
  <c r="L142" i="1" s="1"/>
  <c r="O141" i="1"/>
  <c r="N141" i="1"/>
  <c r="K141" i="1"/>
  <c r="J141" i="1"/>
  <c r="L141" i="1" s="1"/>
  <c r="O189" i="1"/>
  <c r="N189" i="1"/>
  <c r="K189" i="1"/>
  <c r="J189" i="1"/>
  <c r="L189" i="1" s="1"/>
  <c r="O188" i="1"/>
  <c r="N188" i="1"/>
  <c r="K188" i="1"/>
  <c r="J188" i="1"/>
  <c r="L188" i="1" s="1"/>
  <c r="O217" i="1"/>
  <c r="N217" i="1"/>
  <c r="K217" i="1"/>
  <c r="J217" i="1"/>
  <c r="L217" i="1" s="1"/>
  <c r="O213" i="1"/>
  <c r="N213" i="1"/>
  <c r="K213" i="1"/>
  <c r="J213" i="1"/>
  <c r="L213" i="1" s="1"/>
  <c r="O214" i="1"/>
  <c r="N214" i="1"/>
  <c r="K214" i="1"/>
  <c r="J214" i="1"/>
  <c r="L214" i="1" s="1"/>
  <c r="O215" i="1"/>
  <c r="N215" i="1"/>
  <c r="K215" i="1"/>
  <c r="J215" i="1"/>
  <c r="L215" i="1" s="1"/>
  <c r="O181" i="1"/>
  <c r="N181" i="1"/>
  <c r="K181" i="1"/>
  <c r="J181" i="1"/>
  <c r="L181" i="1" s="1"/>
  <c r="O59" i="1"/>
  <c r="N59" i="1"/>
  <c r="K59" i="1"/>
  <c r="J59" i="1"/>
  <c r="L59" i="1" s="1"/>
  <c r="H59" i="1"/>
  <c r="G59" i="1" s="1"/>
  <c r="O136" i="1"/>
  <c r="N136" i="1"/>
  <c r="K136" i="1"/>
  <c r="J136" i="1"/>
  <c r="L136" i="1" s="1"/>
  <c r="O201" i="1"/>
  <c r="N201" i="1"/>
  <c r="K201" i="1"/>
  <c r="J201" i="1"/>
  <c r="L201" i="1" s="1"/>
  <c r="O242" i="1"/>
  <c r="N242" i="1"/>
  <c r="K242" i="1"/>
  <c r="J242" i="1"/>
  <c r="L242" i="1" s="1"/>
  <c r="D139" i="1"/>
  <c r="O134" i="1"/>
  <c r="N134" i="1"/>
  <c r="K134" i="1"/>
  <c r="J134" i="1"/>
  <c r="L134" i="1" s="1"/>
  <c r="O92" i="1"/>
  <c r="N92" i="1"/>
  <c r="K92" i="1"/>
  <c r="J92" i="1"/>
  <c r="L92" i="1" s="1"/>
  <c r="O157" i="1"/>
  <c r="N157" i="1"/>
  <c r="K157" i="1"/>
  <c r="J157" i="1"/>
  <c r="L157" i="1" s="1"/>
  <c r="O55" i="1"/>
  <c r="N55" i="1"/>
  <c r="K55" i="1"/>
  <c r="J55" i="1"/>
  <c r="L55" i="1" s="1"/>
  <c r="H55" i="1"/>
  <c r="G55" i="1" s="1"/>
  <c r="O130" i="1"/>
  <c r="N130" i="1"/>
  <c r="K130" i="1"/>
  <c r="J130" i="1"/>
  <c r="L130" i="1" s="1"/>
  <c r="O175" i="1"/>
  <c r="N175" i="1"/>
  <c r="K175" i="1"/>
  <c r="J175" i="1"/>
  <c r="L175" i="1" s="1"/>
  <c r="O198" i="1"/>
  <c r="N198" i="1"/>
  <c r="K198" i="1"/>
  <c r="J198" i="1"/>
  <c r="L198" i="1" s="1"/>
  <c r="O180" i="1"/>
  <c r="N180" i="1"/>
  <c r="K180" i="1"/>
  <c r="J180" i="1"/>
  <c r="L180" i="1" s="1"/>
  <c r="O109" i="1"/>
  <c r="N109" i="1"/>
  <c r="K109" i="1"/>
  <c r="J109" i="1"/>
  <c r="L109" i="1" s="1"/>
  <c r="O112" i="1"/>
  <c r="N112" i="1"/>
  <c r="K112" i="1"/>
  <c r="J112" i="1"/>
  <c r="L112" i="1" s="1"/>
  <c r="O111" i="1"/>
  <c r="N111" i="1"/>
  <c r="K111" i="1"/>
  <c r="J111" i="1"/>
  <c r="L111" i="1" s="1"/>
  <c r="L37" i="2"/>
  <c r="K37" i="2"/>
  <c r="H37" i="2"/>
  <c r="G37" i="2"/>
  <c r="I37" i="2" s="1"/>
  <c r="L92" i="2"/>
  <c r="K92" i="2"/>
  <c r="H92" i="2"/>
  <c r="G92" i="2"/>
  <c r="I92" i="2" s="1"/>
  <c r="L120" i="2"/>
  <c r="K120" i="2"/>
  <c r="H120" i="2"/>
  <c r="G120" i="2"/>
  <c r="I120" i="2" s="1"/>
  <c r="L121" i="2"/>
  <c r="K121" i="2"/>
  <c r="G121" i="2"/>
  <c r="I121" i="2" s="1"/>
  <c r="H121" i="2"/>
  <c r="O165" i="1"/>
  <c r="N165" i="1"/>
  <c r="K165" i="1"/>
  <c r="J165" i="1"/>
  <c r="L165" i="1" s="1"/>
  <c r="O164" i="1"/>
  <c r="N164" i="1"/>
  <c r="K164" i="1"/>
  <c r="J164" i="1"/>
  <c r="L164" i="1" s="1"/>
  <c r="O163" i="1"/>
  <c r="N163" i="1"/>
  <c r="K163" i="1"/>
  <c r="J163" i="1"/>
  <c r="L163" i="1" s="1"/>
  <c r="O162" i="1"/>
  <c r="N162" i="1"/>
  <c r="K162" i="1"/>
  <c r="J162" i="1"/>
  <c r="L162" i="1" s="1"/>
  <c r="L23" i="5"/>
  <c r="K23" i="5"/>
  <c r="H23" i="5"/>
  <c r="G23" i="5"/>
  <c r="I23" i="5" s="1"/>
  <c r="O195" i="1"/>
  <c r="N195" i="1"/>
  <c r="K195" i="1"/>
  <c r="J195" i="1"/>
  <c r="L195" i="1" s="1"/>
  <c r="O74" i="1"/>
  <c r="N74" i="1"/>
  <c r="K74" i="1"/>
  <c r="J74" i="1"/>
  <c r="L74" i="1" s="1"/>
  <c r="O67" i="1"/>
  <c r="N67" i="1"/>
  <c r="K67" i="1"/>
  <c r="J67" i="1"/>
  <c r="L67" i="1" s="1"/>
  <c r="O68" i="1"/>
  <c r="N68" i="1"/>
  <c r="K68" i="1"/>
  <c r="J68" i="1"/>
  <c r="L68" i="1" s="1"/>
  <c r="O104" i="1"/>
  <c r="N104" i="1"/>
  <c r="K104" i="1"/>
  <c r="J104" i="1"/>
  <c r="L104" i="1" s="1"/>
  <c r="O103" i="1"/>
  <c r="N103" i="1"/>
  <c r="K103" i="1"/>
  <c r="J103" i="1"/>
  <c r="L103" i="1" s="1"/>
  <c r="O105" i="1"/>
  <c r="N105" i="1"/>
  <c r="K105" i="1"/>
  <c r="J105" i="1"/>
  <c r="L105" i="1" s="1"/>
  <c r="O32" i="1"/>
  <c r="N32" i="1"/>
  <c r="K32" i="1"/>
  <c r="J32" i="1"/>
  <c r="L32" i="1" s="1"/>
  <c r="O31" i="1"/>
  <c r="N31" i="1"/>
  <c r="K31" i="1"/>
  <c r="J31" i="1"/>
  <c r="L31" i="1" s="1"/>
  <c r="O29" i="1"/>
  <c r="N29" i="1"/>
  <c r="K29" i="1"/>
  <c r="J29" i="1"/>
  <c r="L29" i="1" s="1"/>
  <c r="O27" i="1"/>
  <c r="N27" i="1"/>
  <c r="K27" i="1"/>
  <c r="J27" i="1"/>
  <c r="L27" i="1" s="1"/>
  <c r="O132" i="1"/>
  <c r="N132" i="1"/>
  <c r="K132" i="1"/>
  <c r="J132" i="1"/>
  <c r="L132" i="1" s="1"/>
  <c r="O241" i="1"/>
  <c r="N241" i="1"/>
  <c r="K241" i="1"/>
  <c r="J241" i="1"/>
  <c r="L241" i="1" s="1"/>
  <c r="O123" i="1"/>
  <c r="N123" i="1"/>
  <c r="K123" i="1"/>
  <c r="J123" i="1"/>
  <c r="L123" i="1" s="1"/>
  <c r="O35" i="1"/>
  <c r="N35" i="1"/>
  <c r="K35" i="1"/>
  <c r="J35" i="1"/>
  <c r="L35" i="1" s="1"/>
  <c r="O238" i="1"/>
  <c r="N238" i="1"/>
  <c r="K238" i="1"/>
  <c r="J238" i="1"/>
  <c r="L238" i="1" s="1"/>
  <c r="O183" i="1"/>
  <c r="N183" i="1"/>
  <c r="K183" i="1"/>
  <c r="J183" i="1"/>
  <c r="L183" i="1" s="1"/>
  <c r="O91" i="1"/>
  <c r="N91" i="1"/>
  <c r="K91" i="1"/>
  <c r="J91" i="1"/>
  <c r="L91" i="1" s="1"/>
  <c r="O90" i="1"/>
  <c r="N90" i="1"/>
  <c r="K90" i="1"/>
  <c r="J90" i="1"/>
  <c r="L90" i="1" s="1"/>
  <c r="O89" i="1"/>
  <c r="N89" i="1"/>
  <c r="K89" i="1"/>
  <c r="J89" i="1"/>
  <c r="L89" i="1" s="1"/>
  <c r="O187" i="1"/>
  <c r="N187" i="1"/>
  <c r="K187" i="1"/>
  <c r="J187" i="1"/>
  <c r="L187" i="1" s="1"/>
  <c r="L42" i="2"/>
  <c r="K42" i="2"/>
  <c r="H42" i="2"/>
  <c r="G42" i="2"/>
  <c r="I42" i="2" s="1"/>
  <c r="L41" i="2"/>
  <c r="K41" i="2"/>
  <c r="H41" i="2"/>
  <c r="G41" i="2"/>
  <c r="I41" i="2" s="1"/>
  <c r="L105" i="2"/>
  <c r="K105" i="2"/>
  <c r="G105" i="2"/>
  <c r="I105" i="2" s="1"/>
  <c r="H105" i="2"/>
  <c r="O14" i="1"/>
  <c r="N14" i="1"/>
  <c r="J14" i="1"/>
  <c r="L14" i="1" s="1"/>
  <c r="K14" i="1"/>
  <c r="L85" i="2"/>
  <c r="K85" i="2"/>
  <c r="G85" i="2"/>
  <c r="I85" i="2" s="1"/>
  <c r="H85" i="2"/>
  <c r="L81" i="2"/>
  <c r="K81" i="2"/>
  <c r="H81" i="2"/>
  <c r="G81" i="2"/>
  <c r="I81" i="2" s="1"/>
  <c r="O46" i="1"/>
  <c r="N46" i="1"/>
  <c r="K46" i="1"/>
  <c r="J46" i="1"/>
  <c r="L46" i="1" s="1"/>
  <c r="O45" i="1"/>
  <c r="N45" i="1"/>
  <c r="K45" i="1"/>
  <c r="J45" i="1"/>
  <c r="L45" i="1" s="1"/>
  <c r="O140" i="1"/>
  <c r="N140" i="1"/>
  <c r="J140" i="1"/>
  <c r="L140" i="1" s="1"/>
  <c r="K140" i="1"/>
  <c r="O125" i="1"/>
  <c r="N125" i="1"/>
  <c r="K125" i="1"/>
  <c r="J125" i="1"/>
  <c r="L125" i="1" s="1"/>
  <c r="O231" i="1"/>
  <c r="N231" i="1"/>
  <c r="K231" i="1"/>
  <c r="J231" i="1"/>
  <c r="L231" i="1" s="1"/>
  <c r="L17" i="3"/>
  <c r="K17" i="3"/>
  <c r="G17" i="3"/>
  <c r="I17" i="3" s="1"/>
  <c r="H17" i="3"/>
  <c r="O148" i="1"/>
  <c r="N148" i="1"/>
  <c r="J148" i="1"/>
  <c r="L148" i="1" s="1"/>
  <c r="K148" i="1"/>
  <c r="O158" i="1"/>
  <c r="N158" i="1"/>
  <c r="J158" i="1"/>
  <c r="L158" i="1" s="1"/>
  <c r="K158" i="1"/>
  <c r="O12" i="1"/>
  <c r="N12" i="1"/>
  <c r="K12" i="1"/>
  <c r="J12" i="1"/>
  <c r="L12" i="1" s="1"/>
  <c r="O154" i="1"/>
  <c r="N154" i="1"/>
  <c r="K154" i="1"/>
  <c r="J154" i="1"/>
  <c r="L154" i="1" s="1"/>
  <c r="O153" i="1"/>
  <c r="N153" i="1"/>
  <c r="J153" i="1"/>
  <c r="L153" i="1" s="1"/>
  <c r="K153" i="1"/>
  <c r="O152" i="1"/>
  <c r="N152" i="1"/>
  <c r="K152" i="1"/>
  <c r="J152" i="1"/>
  <c r="L152" i="1" s="1"/>
  <c r="O151" i="1"/>
  <c r="N151" i="1"/>
  <c r="K151" i="1"/>
  <c r="J151" i="1"/>
  <c r="L151" i="1" s="1"/>
  <c r="O106" i="1"/>
  <c r="N106" i="1"/>
  <c r="K106" i="1"/>
  <c r="J106" i="1"/>
  <c r="L106" i="1" s="1"/>
  <c r="L20" i="5"/>
  <c r="K20" i="5"/>
  <c r="H20" i="5"/>
  <c r="G20" i="5"/>
  <c r="I20" i="5" s="1"/>
  <c r="O77" i="1"/>
  <c r="N77" i="1"/>
  <c r="K77" i="1"/>
  <c r="J77" i="1"/>
  <c r="L77" i="1" s="1"/>
  <c r="O76" i="1"/>
  <c r="N76" i="1"/>
  <c r="K76" i="1"/>
  <c r="J76" i="1"/>
  <c r="L76" i="1" s="1"/>
  <c r="K85" i="1"/>
  <c r="J85" i="1"/>
  <c r="L85" i="1" s="1"/>
  <c r="O84" i="1"/>
  <c r="N84" i="1"/>
  <c r="J84" i="1"/>
  <c r="L84" i="1" s="1"/>
  <c r="K84" i="1"/>
  <c r="O78" i="1"/>
  <c r="N78" i="1"/>
  <c r="K78" i="1"/>
  <c r="J78" i="1"/>
  <c r="L78" i="1" s="1"/>
  <c r="O23" i="1"/>
  <c r="N23" i="1"/>
  <c r="K23" i="1"/>
  <c r="J23" i="1"/>
  <c r="L23" i="1" s="1"/>
  <c r="O11" i="1"/>
  <c r="N11" i="1"/>
  <c r="K11" i="1"/>
  <c r="J11" i="1"/>
  <c r="L11" i="1" s="1"/>
  <c r="L28" i="2"/>
  <c r="K28" i="2"/>
  <c r="H28" i="2"/>
  <c r="G28" i="2"/>
  <c r="I28" i="2" s="1"/>
  <c r="O211" i="1"/>
  <c r="N211" i="1"/>
  <c r="K211" i="1"/>
  <c r="J211" i="1"/>
  <c r="L211" i="1" s="1"/>
  <c r="O210" i="1"/>
  <c r="N210" i="1"/>
  <c r="K210" i="1"/>
  <c r="J210" i="1"/>
  <c r="L210" i="1" s="1"/>
  <c r="O209" i="1"/>
  <c r="N209" i="1"/>
  <c r="K209" i="1"/>
  <c r="J209" i="1"/>
  <c r="L209" i="1" s="1"/>
  <c r="O208" i="1"/>
  <c r="N208" i="1"/>
  <c r="K208" i="1"/>
  <c r="J208" i="1"/>
  <c r="L208" i="1" s="1"/>
  <c r="O223" i="1"/>
  <c r="N223" i="1"/>
  <c r="K223" i="1"/>
  <c r="J223" i="1"/>
  <c r="L223" i="1" s="1"/>
  <c r="O131" i="1"/>
  <c r="N131" i="1"/>
  <c r="K131" i="1"/>
  <c r="J131" i="1"/>
  <c r="L131" i="1" s="1"/>
  <c r="O20" i="1"/>
  <c r="N20" i="1"/>
  <c r="K20" i="1"/>
  <c r="J20" i="1"/>
  <c r="L20" i="1" s="1"/>
  <c r="J21" i="1"/>
  <c r="L21" i="1" s="1"/>
  <c r="K21" i="1"/>
  <c r="N21" i="1"/>
  <c r="O21" i="1"/>
  <c r="L61" i="2"/>
  <c r="K61" i="2"/>
  <c r="H61" i="2"/>
  <c r="G61" i="2"/>
  <c r="I61" i="2" s="1"/>
  <c r="L117" i="2"/>
  <c r="K117" i="2"/>
  <c r="G117" i="2"/>
  <c r="I117" i="2" s="1"/>
  <c r="H117" i="2"/>
  <c r="O196" i="1"/>
  <c r="N196" i="1"/>
  <c r="K196" i="1"/>
  <c r="J196" i="1"/>
  <c r="L196" i="1" s="1"/>
  <c r="O197" i="1"/>
  <c r="N197" i="1"/>
  <c r="K197" i="1"/>
  <c r="J197" i="1"/>
  <c r="L197" i="1" s="1"/>
  <c r="O220" i="1"/>
  <c r="N220" i="1"/>
  <c r="K220" i="1"/>
  <c r="J220" i="1"/>
  <c r="L220" i="1" s="1"/>
  <c r="O218" i="1"/>
  <c r="N218" i="1"/>
  <c r="K218" i="1"/>
  <c r="J218" i="1"/>
  <c r="L218" i="1" s="1"/>
  <c r="O221" i="1"/>
  <c r="N221" i="1"/>
  <c r="K221" i="1"/>
  <c r="J221" i="1"/>
  <c r="L221" i="1" s="1"/>
  <c r="O216" i="1"/>
  <c r="N216" i="1"/>
  <c r="K216" i="1"/>
  <c r="J216" i="1"/>
  <c r="L216" i="1" s="1"/>
  <c r="O222" i="1"/>
  <c r="N222" i="1"/>
  <c r="K222" i="1"/>
  <c r="J222" i="1"/>
  <c r="L222" i="1" s="1"/>
  <c r="O122" i="1"/>
  <c r="N122" i="1"/>
  <c r="K122" i="1"/>
  <c r="J122" i="1"/>
  <c r="L122" i="1" s="1"/>
  <c r="O39" i="1"/>
  <c r="N39" i="1"/>
  <c r="K39" i="1"/>
  <c r="J39" i="1"/>
  <c r="L39" i="1" s="1"/>
  <c r="L139" i="2"/>
  <c r="K139" i="2"/>
  <c r="G139" i="2"/>
  <c r="I139" i="2" s="1"/>
  <c r="H139" i="2"/>
  <c r="L135" i="2"/>
  <c r="K135" i="2"/>
  <c r="H135" i="2"/>
  <c r="G135" i="2"/>
  <c r="I135" i="2" s="1"/>
  <c r="L46" i="2"/>
  <c r="K46" i="2"/>
  <c r="K12" i="2"/>
  <c r="K13" i="2"/>
  <c r="K14" i="2"/>
  <c r="K15" i="2"/>
  <c r="K16" i="2"/>
  <c r="K17" i="2"/>
  <c r="K18" i="2"/>
  <c r="K19" i="2"/>
  <c r="K20" i="2"/>
  <c r="K25" i="2"/>
  <c r="K26" i="2"/>
  <c r="K27" i="2"/>
  <c r="K29" i="2"/>
  <c r="K30" i="2"/>
  <c r="K34" i="2"/>
  <c r="K35" i="2"/>
  <c r="K36" i="2"/>
  <c r="K38" i="2"/>
  <c r="K39" i="2"/>
  <c r="K40" i="2"/>
  <c r="K43" i="2"/>
  <c r="K44" i="2"/>
  <c r="K45" i="2"/>
  <c r="K47" i="2"/>
  <c r="K50" i="2"/>
  <c r="K51" i="2"/>
  <c r="K52" i="2"/>
  <c r="K53" i="2"/>
  <c r="K54" i="2"/>
  <c r="K55" i="2"/>
  <c r="K56" i="2"/>
  <c r="K57" i="2"/>
  <c r="K58" i="2"/>
  <c r="K59" i="2"/>
  <c r="K60" i="2"/>
  <c r="K62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2" i="2"/>
  <c r="K83" i="2"/>
  <c r="K84" i="2"/>
  <c r="K93" i="2"/>
  <c r="K94" i="2"/>
  <c r="K95" i="2"/>
  <c r="K96" i="2"/>
  <c r="K97" i="2"/>
  <c r="K98" i="2"/>
  <c r="K101" i="2"/>
  <c r="K102" i="2"/>
  <c r="K103" i="2"/>
  <c r="K104" i="2"/>
  <c r="K106" i="2"/>
  <c r="K107" i="2"/>
  <c r="K108" i="2"/>
  <c r="K109" i="2"/>
  <c r="K110" i="2"/>
  <c r="K111" i="2"/>
  <c r="K112" i="2"/>
  <c r="K115" i="2"/>
  <c r="K116" i="2"/>
  <c r="K119" i="2"/>
  <c r="K122" i="2"/>
  <c r="K125" i="2"/>
  <c r="K128" i="2"/>
  <c r="K129" i="2"/>
  <c r="K130" i="2"/>
  <c r="K134" i="2"/>
  <c r="K136" i="2"/>
  <c r="K137" i="2"/>
  <c r="K138" i="2"/>
  <c r="K141" i="2"/>
  <c r="K142" i="2"/>
  <c r="K144" i="2"/>
  <c r="K145" i="2"/>
  <c r="K148" i="2"/>
  <c r="H46" i="2"/>
  <c r="G46" i="2"/>
  <c r="I46" i="2" s="1"/>
  <c r="O24" i="1"/>
  <c r="N24" i="1"/>
  <c r="K24" i="1"/>
  <c r="J24" i="1"/>
  <c r="L24" i="1" s="1"/>
  <c r="L19" i="3"/>
  <c r="K19" i="3"/>
  <c r="H19" i="3"/>
  <c r="G19" i="3"/>
  <c r="I19" i="3" s="1"/>
  <c r="O18" i="1"/>
  <c r="N18" i="1"/>
  <c r="K18" i="1"/>
  <c r="J18" i="1"/>
  <c r="L18" i="1" s="1"/>
  <c r="O17" i="1"/>
  <c r="N17" i="1"/>
  <c r="K17" i="1"/>
  <c r="J17" i="1"/>
  <c r="L17" i="1" s="1"/>
  <c r="L13" i="4"/>
  <c r="K13" i="4"/>
  <c r="H13" i="4"/>
  <c r="G13" i="4"/>
  <c r="I13" i="4" s="1"/>
  <c r="L27" i="2"/>
  <c r="H27" i="2"/>
  <c r="G27" i="2"/>
  <c r="I27" i="2" s="1"/>
  <c r="O167" i="1"/>
  <c r="N167" i="1"/>
  <c r="K167" i="1"/>
  <c r="J167" i="1"/>
  <c r="L167" i="1" s="1"/>
  <c r="O168" i="1"/>
  <c r="N168" i="1"/>
  <c r="K168" i="1"/>
  <c r="J168" i="1"/>
  <c r="L168" i="1" s="1"/>
  <c r="O30" i="1"/>
  <c r="N30" i="1"/>
  <c r="K30" i="1"/>
  <c r="J30" i="1"/>
  <c r="L30" i="1" s="1"/>
  <c r="O28" i="1"/>
  <c r="N28" i="1"/>
  <c r="K28" i="1"/>
  <c r="J28" i="1"/>
  <c r="L28" i="1" s="1"/>
  <c r="O19" i="1"/>
  <c r="N19" i="1"/>
  <c r="K19" i="1"/>
  <c r="J19" i="1"/>
  <c r="L19" i="1" s="1"/>
  <c r="O137" i="1"/>
  <c r="N137" i="1"/>
  <c r="K137" i="1"/>
  <c r="J137" i="1"/>
  <c r="L137" i="1" s="1"/>
  <c r="O138" i="1"/>
  <c r="N138" i="1"/>
  <c r="K138" i="1"/>
  <c r="J138" i="1"/>
  <c r="L138" i="1" s="1"/>
  <c r="O156" i="1"/>
  <c r="N156" i="1"/>
  <c r="K156" i="1"/>
  <c r="J156" i="1"/>
  <c r="L156" i="1" s="1"/>
  <c r="O203" i="1"/>
  <c r="N203" i="1"/>
  <c r="K203" i="1"/>
  <c r="J203" i="1"/>
  <c r="L203" i="1" s="1"/>
  <c r="O200" i="1"/>
  <c r="N200" i="1"/>
  <c r="K200" i="1"/>
  <c r="J200" i="1"/>
  <c r="L200" i="1" s="1"/>
  <c r="O182" i="1"/>
  <c r="N182" i="1"/>
  <c r="K182" i="1"/>
  <c r="J182" i="1"/>
  <c r="L182" i="1" s="1"/>
  <c r="L13" i="2"/>
  <c r="H13" i="2"/>
  <c r="G13" i="2"/>
  <c r="I13" i="2" s="1"/>
  <c r="O229" i="1"/>
  <c r="N229" i="1"/>
  <c r="K229" i="1"/>
  <c r="J229" i="1"/>
  <c r="L229" i="1" s="1"/>
  <c r="O63" i="1"/>
  <c r="N63" i="1"/>
  <c r="K63" i="1"/>
  <c r="J63" i="1"/>
  <c r="L63" i="1" s="1"/>
  <c r="O128" i="1"/>
  <c r="N128" i="1"/>
  <c r="K128" i="1"/>
  <c r="J128" i="1"/>
  <c r="L128" i="1" s="1"/>
  <c r="O100" i="1"/>
  <c r="N100" i="1"/>
  <c r="J100" i="1"/>
  <c r="L100" i="1" s="1"/>
  <c r="K100" i="1"/>
  <c r="O101" i="1"/>
  <c r="N101" i="1"/>
  <c r="K101" i="1"/>
  <c r="J101" i="1"/>
  <c r="L101" i="1" s="1"/>
  <c r="J102" i="1"/>
  <c r="L102" i="1" s="1"/>
  <c r="K102" i="1"/>
  <c r="N102" i="1"/>
  <c r="O102" i="1"/>
  <c r="O169" i="1"/>
  <c r="N169" i="1"/>
  <c r="K169" i="1"/>
  <c r="J169" i="1"/>
  <c r="L169" i="1" s="1"/>
  <c r="O232" i="1"/>
  <c r="N232" i="1"/>
  <c r="K232" i="1"/>
  <c r="J232" i="1"/>
  <c r="L232" i="1" s="1"/>
  <c r="O161" i="1"/>
  <c r="N161" i="1"/>
  <c r="K161" i="1"/>
  <c r="J161" i="1"/>
  <c r="L161" i="1" s="1"/>
  <c r="O166" i="1"/>
  <c r="N166" i="1"/>
  <c r="K166" i="1"/>
  <c r="J166" i="1"/>
  <c r="L166" i="1" s="1"/>
  <c r="L10" i="3"/>
  <c r="L11" i="3"/>
  <c r="L12" i="3"/>
  <c r="L13" i="3"/>
  <c r="L14" i="3"/>
  <c r="L15" i="3"/>
  <c r="L16" i="3"/>
  <c r="L18" i="3"/>
  <c r="K10" i="3"/>
  <c r="K11" i="3"/>
  <c r="K12" i="3"/>
  <c r="K13" i="3"/>
  <c r="K14" i="3"/>
  <c r="K15" i="3"/>
  <c r="K16" i="3"/>
  <c r="K18" i="3"/>
  <c r="O159" i="1"/>
  <c r="N159" i="1"/>
  <c r="K159" i="1"/>
  <c r="J159" i="1"/>
  <c r="L159" i="1" s="1"/>
  <c r="O160" i="1"/>
  <c r="N160" i="1"/>
  <c r="K160" i="1"/>
  <c r="J160" i="1"/>
  <c r="L160" i="1" s="1"/>
  <c r="O99" i="1"/>
  <c r="N99" i="1"/>
  <c r="K99" i="1"/>
  <c r="J99" i="1"/>
  <c r="L99" i="1" s="1"/>
  <c r="O98" i="1"/>
  <c r="N98" i="1"/>
  <c r="K98" i="1"/>
  <c r="J98" i="1"/>
  <c r="L98" i="1" s="1"/>
  <c r="O97" i="1"/>
  <c r="N97" i="1"/>
  <c r="K97" i="1"/>
  <c r="J97" i="1"/>
  <c r="L97" i="1" s="1"/>
  <c r="L11" i="5"/>
  <c r="K11" i="5"/>
  <c r="G11" i="5"/>
  <c r="I11" i="5" s="1"/>
  <c r="H11" i="5"/>
  <c r="L98" i="2"/>
  <c r="H98" i="2"/>
  <c r="G98" i="2"/>
  <c r="I98" i="2" s="1"/>
  <c r="L97" i="2"/>
  <c r="H97" i="2"/>
  <c r="G97" i="2"/>
  <c r="I97" i="2" s="1"/>
  <c r="L96" i="2"/>
  <c r="H96" i="2"/>
  <c r="G96" i="2"/>
  <c r="I96" i="2" s="1"/>
  <c r="L95" i="2"/>
  <c r="G95" i="2"/>
  <c r="I95" i="2" s="1"/>
  <c r="H95" i="2"/>
  <c r="L94" i="2"/>
  <c r="H94" i="2"/>
  <c r="G94" i="2"/>
  <c r="I94" i="2" s="1"/>
  <c r="L12" i="2"/>
  <c r="L65" i="2"/>
  <c r="L14" i="2"/>
  <c r="L15" i="2"/>
  <c r="L16" i="2"/>
  <c r="L17" i="2"/>
  <c r="L18" i="2"/>
  <c r="L19" i="2"/>
  <c r="L20" i="2"/>
  <c r="L25" i="2"/>
  <c r="L26" i="2"/>
  <c r="L29" i="2"/>
  <c r="L30" i="2"/>
  <c r="L34" i="2"/>
  <c r="L35" i="2"/>
  <c r="L36" i="2"/>
  <c r="L38" i="2"/>
  <c r="L39" i="2"/>
  <c r="L40" i="2"/>
  <c r="L43" i="2"/>
  <c r="L44" i="2"/>
  <c r="L45" i="2"/>
  <c r="L47" i="2"/>
  <c r="L50" i="2"/>
  <c r="L51" i="2"/>
  <c r="L52" i="2"/>
  <c r="L53" i="2"/>
  <c r="L54" i="2"/>
  <c r="L55" i="2"/>
  <c r="L56" i="2"/>
  <c r="L57" i="2"/>
  <c r="L58" i="2"/>
  <c r="L59" i="2"/>
  <c r="L60" i="2"/>
  <c r="L62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2" i="2"/>
  <c r="L83" i="2"/>
  <c r="L84" i="2"/>
  <c r="L93" i="2"/>
  <c r="L101" i="2"/>
  <c r="L102" i="2"/>
  <c r="L103" i="2"/>
  <c r="L104" i="2"/>
  <c r="L106" i="2"/>
  <c r="L107" i="2"/>
  <c r="L108" i="2"/>
  <c r="L109" i="2"/>
  <c r="L110" i="2"/>
  <c r="L111" i="2"/>
  <c r="L112" i="2"/>
  <c r="L115" i="2"/>
  <c r="L116" i="2"/>
  <c r="L119" i="2"/>
  <c r="L122" i="2"/>
  <c r="L125" i="2"/>
  <c r="L128" i="2"/>
  <c r="L129" i="2"/>
  <c r="L130" i="2"/>
  <c r="L134" i="2"/>
  <c r="L136" i="2"/>
  <c r="L137" i="2"/>
  <c r="L138" i="2"/>
  <c r="L141" i="2"/>
  <c r="L142" i="2"/>
  <c r="L144" i="2"/>
  <c r="L145" i="2"/>
  <c r="L148" i="2"/>
  <c r="H93" i="2"/>
  <c r="G93" i="2"/>
  <c r="I93" i="2" s="1"/>
  <c r="G101" i="2"/>
  <c r="I101" i="2" s="1"/>
  <c r="H101" i="2"/>
  <c r="H62" i="2"/>
  <c r="G62" i="2"/>
  <c r="I62" i="2" s="1"/>
  <c r="H60" i="2"/>
  <c r="G60" i="2"/>
  <c r="I60" i="2" s="1"/>
  <c r="H59" i="2"/>
  <c r="G59" i="2"/>
  <c r="I59" i="2" s="1"/>
  <c r="H58" i="2"/>
  <c r="G58" i="2"/>
  <c r="I58" i="2" s="1"/>
  <c r="H57" i="2"/>
  <c r="G57" i="2"/>
  <c r="I57" i="2" s="1"/>
  <c r="H56" i="2"/>
  <c r="G56" i="2"/>
  <c r="I56" i="2" s="1"/>
  <c r="H55" i="2"/>
  <c r="G55" i="2"/>
  <c r="I55" i="2" s="1"/>
  <c r="H54" i="2"/>
  <c r="G54" i="2"/>
  <c r="I54" i="2" s="1"/>
  <c r="H53" i="2"/>
  <c r="G53" i="2"/>
  <c r="I53" i="2" s="1"/>
  <c r="H52" i="2"/>
  <c r="G52" i="2"/>
  <c r="I52" i="2" s="1"/>
  <c r="G51" i="2"/>
  <c r="I51" i="2" s="1"/>
  <c r="H51" i="2"/>
  <c r="H50" i="2"/>
  <c r="G50" i="2"/>
  <c r="I50" i="2" s="1"/>
  <c r="H47" i="2"/>
  <c r="G47" i="2"/>
  <c r="I47" i="2" s="1"/>
  <c r="H45" i="2"/>
  <c r="G45" i="2"/>
  <c r="I45" i="2" s="1"/>
  <c r="H44" i="2"/>
  <c r="G44" i="2"/>
  <c r="I44" i="2" s="1"/>
  <c r="H43" i="2"/>
  <c r="G43" i="2"/>
  <c r="I43" i="2" s="1"/>
  <c r="H40" i="2"/>
  <c r="G40" i="2"/>
  <c r="I40" i="2" s="1"/>
  <c r="G39" i="2"/>
  <c r="I39" i="2" s="1"/>
  <c r="H39" i="2"/>
  <c r="H38" i="2"/>
  <c r="G38" i="2"/>
  <c r="I38" i="2" s="1"/>
  <c r="H36" i="2"/>
  <c r="G36" i="2"/>
  <c r="I36" i="2" s="1"/>
  <c r="H35" i="2"/>
  <c r="G35" i="2"/>
  <c r="I35" i="2" s="1"/>
  <c r="H34" i="2"/>
  <c r="G34" i="2"/>
  <c r="I34" i="2" s="1"/>
  <c r="O193" i="1"/>
  <c r="N193" i="1"/>
  <c r="K193" i="1"/>
  <c r="J193" i="1"/>
  <c r="L193" i="1" s="1"/>
  <c r="G19" i="2"/>
  <c r="I19" i="2" s="1"/>
  <c r="H19" i="2"/>
  <c r="O225" i="1"/>
  <c r="N225" i="1"/>
  <c r="K225" i="1"/>
  <c r="J225" i="1"/>
  <c r="L225" i="1" s="1"/>
  <c r="H84" i="2"/>
  <c r="G84" i="2"/>
  <c r="I84" i="2" s="1"/>
  <c r="H83" i="2"/>
  <c r="G83" i="2"/>
  <c r="I83" i="2" s="1"/>
  <c r="H82" i="2"/>
  <c r="G82" i="2"/>
  <c r="I82" i="2" s="1"/>
  <c r="G80" i="2"/>
  <c r="I80" i="2" s="1"/>
  <c r="H80" i="2"/>
  <c r="H79" i="2"/>
  <c r="G79" i="2"/>
  <c r="I79" i="2" s="1"/>
  <c r="H78" i="2"/>
  <c r="G78" i="2"/>
  <c r="I78" i="2" s="1"/>
  <c r="H77" i="2"/>
  <c r="G77" i="2"/>
  <c r="I77" i="2" s="1"/>
  <c r="H76" i="2"/>
  <c r="G76" i="2"/>
  <c r="I76" i="2" s="1"/>
  <c r="H75" i="2"/>
  <c r="G75" i="2"/>
  <c r="I75" i="2" s="1"/>
  <c r="H74" i="2"/>
  <c r="G74" i="2"/>
  <c r="I74" i="2" s="1"/>
  <c r="H73" i="2"/>
  <c r="G73" i="2"/>
  <c r="I73" i="2" s="1"/>
  <c r="G72" i="2"/>
  <c r="I72" i="2" s="1"/>
  <c r="H72" i="2"/>
  <c r="H71" i="2"/>
  <c r="G71" i="2"/>
  <c r="I71" i="2" s="1"/>
  <c r="H70" i="2"/>
  <c r="G70" i="2"/>
  <c r="I70" i="2" s="1"/>
  <c r="H69" i="2"/>
  <c r="G69" i="2"/>
  <c r="I69" i="2" s="1"/>
  <c r="H68" i="2"/>
  <c r="G68" i="2"/>
  <c r="I68" i="2" s="1"/>
  <c r="H67" i="2"/>
  <c r="G67" i="2"/>
  <c r="I67" i="2" s="1"/>
  <c r="H66" i="2"/>
  <c r="G66" i="2"/>
  <c r="I66" i="2" s="1"/>
  <c r="H65" i="2"/>
  <c r="G65" i="2"/>
  <c r="I65" i="2" s="1"/>
  <c r="O108" i="1"/>
  <c r="N108" i="1"/>
  <c r="K108" i="1"/>
  <c r="J108" i="1"/>
  <c r="L108" i="1" s="1"/>
  <c r="O110" i="1"/>
  <c r="N110" i="1"/>
  <c r="K110" i="1"/>
  <c r="J110" i="1"/>
  <c r="L110" i="1" s="1"/>
  <c r="O174" i="1"/>
  <c r="N174" i="1"/>
  <c r="K174" i="1"/>
  <c r="J174" i="1"/>
  <c r="L174" i="1" s="1"/>
  <c r="O173" i="1"/>
  <c r="N173" i="1"/>
  <c r="K173" i="1"/>
  <c r="J173" i="1"/>
  <c r="L173" i="1" s="1"/>
  <c r="O191" i="1"/>
  <c r="N191" i="1"/>
  <c r="K191" i="1"/>
  <c r="J191" i="1"/>
  <c r="L191" i="1" s="1"/>
  <c r="H16" i="2"/>
  <c r="G16" i="2"/>
  <c r="I16" i="2" s="1"/>
  <c r="O149" i="1"/>
  <c r="N149" i="1"/>
  <c r="K149" i="1"/>
  <c r="J149" i="1"/>
  <c r="L149" i="1" s="1"/>
  <c r="O150" i="1"/>
  <c r="N150" i="1"/>
  <c r="K150" i="1"/>
  <c r="J150" i="1"/>
  <c r="L150" i="1" s="1"/>
  <c r="O155" i="1"/>
  <c r="N155" i="1"/>
  <c r="K155" i="1"/>
  <c r="J155" i="1"/>
  <c r="L155" i="1" s="1"/>
  <c r="O56" i="1"/>
  <c r="N56" i="1"/>
  <c r="K56" i="1"/>
  <c r="J56" i="1"/>
  <c r="L56" i="1" s="1"/>
  <c r="H56" i="1"/>
  <c r="G56" i="1" s="1"/>
  <c r="O54" i="1"/>
  <c r="N54" i="1"/>
  <c r="K54" i="1"/>
  <c r="J54" i="1"/>
  <c r="L54" i="1" s="1"/>
  <c r="H54" i="1"/>
  <c r="G54" i="1" s="1"/>
  <c r="O95" i="1"/>
  <c r="N95" i="1"/>
  <c r="K95" i="1"/>
  <c r="J95" i="1"/>
  <c r="L95" i="1" s="1"/>
  <c r="O139" i="1"/>
  <c r="N139" i="1"/>
  <c r="K139" i="1"/>
  <c r="J139" i="1"/>
  <c r="L139" i="1" s="1"/>
  <c r="O184" i="1"/>
  <c r="N184" i="1"/>
  <c r="K184" i="1"/>
  <c r="J184" i="1"/>
  <c r="L184" i="1" s="1"/>
  <c r="O94" i="1"/>
  <c r="N94" i="1"/>
  <c r="K94" i="1"/>
  <c r="J94" i="1"/>
  <c r="L94" i="1" s="1"/>
  <c r="O93" i="1"/>
  <c r="N93" i="1"/>
  <c r="K93" i="1"/>
  <c r="J93" i="1"/>
  <c r="L93" i="1" s="1"/>
  <c r="O88" i="1"/>
  <c r="N88" i="1"/>
  <c r="K88" i="1"/>
  <c r="J88" i="1"/>
  <c r="L88" i="1" s="1"/>
  <c r="O205" i="1"/>
  <c r="N205" i="1"/>
  <c r="K205" i="1"/>
  <c r="J205" i="1"/>
  <c r="L205" i="1" s="1"/>
  <c r="H130" i="2"/>
  <c r="G130" i="2"/>
  <c r="I130" i="2" s="1"/>
  <c r="H125" i="2"/>
  <c r="G125" i="2"/>
  <c r="I125" i="2" s="1"/>
  <c r="H109" i="2"/>
  <c r="G109" i="2"/>
  <c r="I109" i="2" s="1"/>
  <c r="H110" i="2"/>
  <c r="G110" i="2"/>
  <c r="I110" i="2" s="1"/>
  <c r="H111" i="2"/>
  <c r="G111" i="2"/>
  <c r="I111" i="2" s="1"/>
  <c r="O176" i="1"/>
  <c r="N176" i="1"/>
  <c r="K176" i="1"/>
  <c r="J176" i="1"/>
  <c r="L176" i="1" s="1"/>
  <c r="G112" i="2"/>
  <c r="I112" i="2" s="1"/>
  <c r="H112" i="2"/>
  <c r="J48" i="1"/>
  <c r="L48" i="1" s="1"/>
  <c r="O47" i="1"/>
  <c r="N47" i="1"/>
  <c r="K47" i="1"/>
  <c r="J47" i="1"/>
  <c r="L47" i="1" s="1"/>
  <c r="H47" i="1"/>
  <c r="G47" i="1" s="1"/>
  <c r="O48" i="1"/>
  <c r="N48" i="1"/>
  <c r="K48" i="1"/>
  <c r="H48" i="1"/>
  <c r="G48" i="1" s="1"/>
  <c r="O49" i="1"/>
  <c r="N49" i="1"/>
  <c r="K49" i="1"/>
  <c r="J49" i="1"/>
  <c r="L49" i="1" s="1"/>
  <c r="H49" i="1"/>
  <c r="G49" i="1" s="1"/>
  <c r="O50" i="1"/>
  <c r="N50" i="1"/>
  <c r="K50" i="1"/>
  <c r="J50" i="1"/>
  <c r="L50" i="1" s="1"/>
  <c r="H50" i="1"/>
  <c r="G50" i="1" s="1"/>
  <c r="O51" i="1"/>
  <c r="N51" i="1"/>
  <c r="K51" i="1"/>
  <c r="J51" i="1"/>
  <c r="L51" i="1" s="1"/>
  <c r="H51" i="1"/>
  <c r="G51" i="1" s="1"/>
  <c r="O52" i="1"/>
  <c r="N52" i="1"/>
  <c r="K52" i="1"/>
  <c r="J52" i="1"/>
  <c r="L52" i="1" s="1"/>
  <c r="H52" i="1"/>
  <c r="G52" i="1" s="1"/>
  <c r="O53" i="1"/>
  <c r="N53" i="1"/>
  <c r="K53" i="1"/>
  <c r="J53" i="1"/>
  <c r="L53" i="1" s="1"/>
  <c r="H53" i="1"/>
  <c r="G53" i="1" s="1"/>
  <c r="L24" i="5"/>
  <c r="K24" i="5"/>
  <c r="H24" i="5"/>
  <c r="G24" i="5"/>
  <c r="I24" i="5" s="1"/>
  <c r="L10" i="5"/>
  <c r="L13" i="5"/>
  <c r="L14" i="5"/>
  <c r="L15" i="5"/>
  <c r="L16" i="5"/>
  <c r="L17" i="5"/>
  <c r="L18" i="5"/>
  <c r="L19" i="5"/>
  <c r="L27" i="5"/>
  <c r="L28" i="5"/>
  <c r="L29" i="5"/>
  <c r="K10" i="5"/>
  <c r="K13" i="5"/>
  <c r="K14" i="5"/>
  <c r="K15" i="5"/>
  <c r="K16" i="5"/>
  <c r="K17" i="5"/>
  <c r="K18" i="5"/>
  <c r="K19" i="5"/>
  <c r="K27" i="5"/>
  <c r="K28" i="5"/>
  <c r="K29" i="5"/>
  <c r="H19" i="5"/>
  <c r="G19" i="5"/>
  <c r="I19" i="5" s="1"/>
  <c r="H18" i="5"/>
  <c r="G18" i="5"/>
  <c r="I18" i="5" s="1"/>
  <c r="H17" i="5"/>
  <c r="G17" i="5"/>
  <c r="I17" i="5" s="1"/>
  <c r="H16" i="5"/>
  <c r="G16" i="5"/>
  <c r="I16" i="5" s="1"/>
  <c r="H15" i="5"/>
  <c r="G15" i="5"/>
  <c r="I15" i="5" s="1"/>
  <c r="H14" i="5"/>
  <c r="G14" i="5"/>
  <c r="I14" i="5" s="1"/>
  <c r="H13" i="5"/>
  <c r="G13" i="5"/>
  <c r="I13" i="5" s="1"/>
  <c r="H10" i="5"/>
  <c r="G10" i="5"/>
  <c r="I10" i="5" s="1"/>
  <c r="O248" i="1"/>
  <c r="N248" i="1"/>
  <c r="K248" i="1"/>
  <c r="J248" i="1"/>
  <c r="L248" i="1" s="1"/>
  <c r="O247" i="1"/>
  <c r="N247" i="1"/>
  <c r="K247" i="1"/>
  <c r="J247" i="1"/>
  <c r="L247" i="1" s="1"/>
  <c r="O227" i="1"/>
  <c r="N227" i="1"/>
  <c r="K227" i="1"/>
  <c r="J227" i="1"/>
  <c r="L227" i="1" s="1"/>
  <c r="H138" i="2"/>
  <c r="G138" i="2"/>
  <c r="I138" i="2" s="1"/>
  <c r="O126" i="1"/>
  <c r="N126" i="1"/>
  <c r="K126" i="1"/>
  <c r="J126" i="1"/>
  <c r="L126" i="1" s="1"/>
  <c r="O43" i="1"/>
  <c r="N43" i="1"/>
  <c r="K43" i="1"/>
  <c r="J43" i="1"/>
  <c r="L43" i="1" s="1"/>
  <c r="O44" i="1"/>
  <c r="N44" i="1"/>
  <c r="K44" i="1"/>
  <c r="J44" i="1"/>
  <c r="L44" i="1" s="1"/>
  <c r="O66" i="1"/>
  <c r="N66" i="1"/>
  <c r="K66" i="1"/>
  <c r="J66" i="1"/>
  <c r="L66" i="1" s="1"/>
  <c r="O65" i="1"/>
  <c r="N65" i="1"/>
  <c r="K65" i="1"/>
  <c r="J65" i="1"/>
  <c r="L65" i="1" s="1"/>
  <c r="O71" i="1"/>
  <c r="N71" i="1"/>
  <c r="K71" i="1"/>
  <c r="J71" i="1"/>
  <c r="L71" i="1" s="1"/>
  <c r="O235" i="1"/>
  <c r="N235" i="1"/>
  <c r="K235" i="1"/>
  <c r="J235" i="1"/>
  <c r="L235" i="1" s="1"/>
  <c r="O207" i="1"/>
  <c r="N207" i="1"/>
  <c r="K207" i="1"/>
  <c r="J207" i="1"/>
  <c r="L207" i="1" s="1"/>
  <c r="O194" i="1"/>
  <c r="N194" i="1"/>
  <c r="K194" i="1"/>
  <c r="J194" i="1"/>
  <c r="L194" i="1" s="1"/>
  <c r="O206" i="1"/>
  <c r="N206" i="1"/>
  <c r="K206" i="1"/>
  <c r="J206" i="1"/>
  <c r="L206" i="1" s="1"/>
  <c r="H15" i="3"/>
  <c r="G15" i="3"/>
  <c r="I15" i="3" s="1"/>
  <c r="H17" i="2"/>
  <c r="G17" i="2"/>
  <c r="I17" i="2" s="1"/>
  <c r="H16" i="3"/>
  <c r="G16" i="3"/>
  <c r="I16" i="3" s="1"/>
  <c r="H14" i="3"/>
  <c r="G14" i="3"/>
  <c r="I14" i="3" s="1"/>
  <c r="H108" i="2"/>
  <c r="G108" i="2"/>
  <c r="I108" i="2" s="1"/>
  <c r="H14" i="2"/>
  <c r="G14" i="2"/>
  <c r="I14" i="2" s="1"/>
  <c r="H30" i="2"/>
  <c r="G30" i="2"/>
  <c r="I30" i="2" s="1"/>
  <c r="O246" i="1"/>
  <c r="N246" i="1"/>
  <c r="K246" i="1"/>
  <c r="J246" i="1"/>
  <c r="L246" i="1" s="1"/>
  <c r="O230" i="1"/>
  <c r="N230" i="1"/>
  <c r="K230" i="1"/>
  <c r="J230" i="1"/>
  <c r="L230" i="1" s="1"/>
  <c r="K228" i="1"/>
  <c r="O133" i="1"/>
  <c r="N133" i="1"/>
  <c r="K133" i="1"/>
  <c r="J133" i="1"/>
  <c r="L133" i="1" s="1"/>
  <c r="K224" i="1"/>
  <c r="O25" i="1"/>
  <c r="N25" i="1"/>
  <c r="K25" i="1"/>
  <c r="J25" i="1"/>
  <c r="L25" i="1" s="1"/>
  <c r="O22" i="1"/>
  <c r="N22" i="1"/>
  <c r="K22" i="1"/>
  <c r="J22" i="1"/>
  <c r="L22" i="1" s="1"/>
  <c r="H25" i="2"/>
  <c r="G25" i="2"/>
  <c r="I25" i="2" s="1"/>
  <c r="G129" i="2"/>
  <c r="I129" i="2" s="1"/>
  <c r="H129" i="2"/>
  <c r="G128" i="2"/>
  <c r="I128" i="2" s="1"/>
  <c r="H128" i="2"/>
  <c r="G103" i="2"/>
  <c r="I103" i="2" s="1"/>
  <c r="H103" i="2"/>
  <c r="G102" i="2"/>
  <c r="I102" i="2" s="1"/>
  <c r="H102" i="2"/>
  <c r="G18" i="2"/>
  <c r="I18" i="2" s="1"/>
  <c r="H18" i="2"/>
  <c r="G15" i="2"/>
  <c r="I15" i="2" s="1"/>
  <c r="H15" i="2"/>
  <c r="G26" i="2"/>
  <c r="I26" i="2" s="1"/>
  <c r="H26" i="2"/>
  <c r="G20" i="2"/>
  <c r="I20" i="2" s="1"/>
  <c r="H20" i="2"/>
  <c r="G29" i="2"/>
  <c r="I29" i="2" s="1"/>
  <c r="H29" i="2"/>
  <c r="G104" i="2"/>
  <c r="I104" i="2" s="1"/>
  <c r="H104" i="2"/>
  <c r="G119" i="2"/>
  <c r="I119" i="2" s="1"/>
  <c r="H119" i="2"/>
  <c r="G116" i="2"/>
  <c r="I116" i="2" s="1"/>
  <c r="H116" i="2"/>
  <c r="G115" i="2"/>
  <c r="I115" i="2" s="1"/>
  <c r="H115" i="2"/>
  <c r="G122" i="2"/>
  <c r="I122" i="2" s="1"/>
  <c r="H122" i="2"/>
  <c r="G106" i="2"/>
  <c r="I106" i="2" s="1"/>
  <c r="H106" i="2"/>
  <c r="G12" i="2"/>
  <c r="I12" i="2" s="1"/>
  <c r="H12" i="2"/>
  <c r="O245" i="1"/>
  <c r="N245" i="1"/>
  <c r="J245" i="1"/>
  <c r="L245" i="1" s="1"/>
  <c r="K245" i="1"/>
  <c r="O244" i="1"/>
  <c r="N244" i="1"/>
  <c r="J244" i="1"/>
  <c r="L244" i="1" s="1"/>
  <c r="K244" i="1"/>
  <c r="O243" i="1"/>
  <c r="N243" i="1"/>
  <c r="J243" i="1"/>
  <c r="L243" i="1" s="1"/>
  <c r="K243" i="1"/>
  <c r="O16" i="1"/>
  <c r="N16" i="1"/>
  <c r="J16" i="1"/>
  <c r="L16" i="1" s="1"/>
  <c r="K16" i="1"/>
  <c r="O15" i="1"/>
  <c r="N15" i="1"/>
  <c r="J15" i="1"/>
  <c r="L15" i="1" s="1"/>
  <c r="K15" i="1"/>
  <c r="K212" i="1"/>
  <c r="K202" i="1"/>
  <c r="K127" i="1"/>
  <c r="K124" i="1"/>
  <c r="K121" i="1"/>
  <c r="K113" i="1"/>
  <c r="K107" i="1"/>
  <c r="K96" i="1"/>
  <c r="K87" i="1"/>
  <c r="K86" i="1"/>
  <c r="K73" i="1"/>
  <c r="K72" i="1"/>
  <c r="K41" i="1"/>
  <c r="K40" i="1"/>
  <c r="K38" i="1"/>
  <c r="K34" i="1"/>
  <c r="K33" i="1"/>
  <c r="K26" i="1"/>
  <c r="K204" i="1"/>
  <c r="J30" i="5"/>
  <c r="G29" i="5"/>
  <c r="I29" i="5" s="1"/>
  <c r="H29" i="5"/>
  <c r="G28" i="5"/>
  <c r="I28" i="5" s="1"/>
  <c r="H28" i="5"/>
  <c r="G27" i="5"/>
  <c r="I27" i="5" s="1"/>
  <c r="H27" i="5"/>
  <c r="L10" i="4"/>
  <c r="L11" i="4"/>
  <c r="K10" i="4"/>
  <c r="K11" i="4"/>
  <c r="J15" i="4"/>
  <c r="G11" i="4"/>
  <c r="I11" i="4" s="1"/>
  <c r="H11" i="4"/>
  <c r="G10" i="4"/>
  <c r="I10" i="4" s="1"/>
  <c r="H10" i="4"/>
  <c r="J21" i="3"/>
  <c r="G18" i="3"/>
  <c r="I18" i="3" s="1"/>
  <c r="H18" i="3"/>
  <c r="G13" i="3"/>
  <c r="I13" i="3" s="1"/>
  <c r="H13" i="3"/>
  <c r="G12" i="3"/>
  <c r="I12" i="3" s="1"/>
  <c r="H12" i="3"/>
  <c r="G11" i="3"/>
  <c r="I11" i="3" s="1"/>
  <c r="H11" i="3"/>
  <c r="G10" i="3"/>
  <c r="I10" i="3" s="1"/>
  <c r="H10" i="3"/>
  <c r="J152" i="2"/>
  <c r="G148" i="2"/>
  <c r="I148" i="2" s="1"/>
  <c r="H148" i="2"/>
  <c r="G145" i="2"/>
  <c r="I145" i="2" s="1"/>
  <c r="H145" i="2"/>
  <c r="G144" i="2"/>
  <c r="I144" i="2" s="1"/>
  <c r="H144" i="2"/>
  <c r="G142" i="2"/>
  <c r="I142" i="2" s="1"/>
  <c r="H142" i="2"/>
  <c r="G141" i="2"/>
  <c r="I141" i="2" s="1"/>
  <c r="H141" i="2"/>
  <c r="G137" i="2"/>
  <c r="I137" i="2" s="1"/>
  <c r="H137" i="2"/>
  <c r="G136" i="2"/>
  <c r="I136" i="2" s="1"/>
  <c r="H136" i="2"/>
  <c r="G134" i="2"/>
  <c r="I134" i="2" s="1"/>
  <c r="H134" i="2"/>
  <c r="G107" i="2"/>
  <c r="I107" i="2" s="1"/>
  <c r="H107" i="2"/>
  <c r="O26" i="1"/>
  <c r="O33" i="1"/>
  <c r="O34" i="1"/>
  <c r="O38" i="1"/>
  <c r="O40" i="1"/>
  <c r="O41" i="1"/>
  <c r="O72" i="1"/>
  <c r="O73" i="1"/>
  <c r="O85" i="1"/>
  <c r="O86" i="1"/>
  <c r="O87" i="1"/>
  <c r="O96" i="1"/>
  <c r="O107" i="1"/>
  <c r="O113" i="1"/>
  <c r="O121" i="1"/>
  <c r="O124" i="1"/>
  <c r="O127" i="1"/>
  <c r="O202" i="1"/>
  <c r="O204" i="1"/>
  <c r="O212" i="1"/>
  <c r="O224" i="1"/>
  <c r="O228" i="1"/>
  <c r="O237" i="1"/>
  <c r="N26" i="1"/>
  <c r="N33" i="1"/>
  <c r="N34" i="1"/>
  <c r="N38" i="1"/>
  <c r="N40" i="1"/>
  <c r="N41" i="1"/>
  <c r="N72" i="1"/>
  <c r="N73" i="1"/>
  <c r="N85" i="1"/>
  <c r="N86" i="1"/>
  <c r="N87" i="1"/>
  <c r="N96" i="1"/>
  <c r="N107" i="1"/>
  <c r="N113" i="1"/>
  <c r="N121" i="1"/>
  <c r="N124" i="1"/>
  <c r="N127" i="1"/>
  <c r="N202" i="1"/>
  <c r="N204" i="1"/>
  <c r="N212" i="1"/>
  <c r="N224" i="1"/>
  <c r="N228" i="1"/>
  <c r="N237" i="1"/>
  <c r="M250" i="1"/>
  <c r="J237" i="1"/>
  <c r="L237" i="1" s="1"/>
  <c r="K237" i="1"/>
  <c r="J228" i="1"/>
  <c r="L228" i="1" s="1"/>
  <c r="J224" i="1"/>
  <c r="L224" i="1" s="1"/>
  <c r="J212" i="1"/>
  <c r="L212" i="1" s="1"/>
  <c r="J204" i="1"/>
  <c r="L204" i="1" s="1"/>
  <c r="J202" i="1"/>
  <c r="L202" i="1" s="1"/>
  <c r="J127" i="1"/>
  <c r="L127" i="1" s="1"/>
  <c r="J124" i="1"/>
  <c r="L124" i="1" s="1"/>
  <c r="J121" i="1"/>
  <c r="L121" i="1" s="1"/>
  <c r="J113" i="1"/>
  <c r="L113" i="1" s="1"/>
  <c r="J107" i="1"/>
  <c r="L107" i="1" s="1"/>
  <c r="J96" i="1"/>
  <c r="L96" i="1" s="1"/>
  <c r="J87" i="1"/>
  <c r="L87" i="1" s="1"/>
  <c r="J86" i="1"/>
  <c r="L86" i="1" s="1"/>
  <c r="J73" i="1"/>
  <c r="L73" i="1" s="1"/>
  <c r="J72" i="1"/>
  <c r="L72" i="1" s="1"/>
  <c r="H62" i="1"/>
  <c r="G62" i="1" s="1"/>
  <c r="J41" i="1"/>
  <c r="L41" i="1" s="1"/>
  <c r="J40" i="1"/>
  <c r="L40" i="1" s="1"/>
  <c r="J38" i="1"/>
  <c r="L38" i="1" s="1"/>
  <c r="J34" i="1"/>
  <c r="L34" i="1" s="1"/>
  <c r="J33" i="1"/>
  <c r="L33" i="1" s="1"/>
  <c r="J26" i="1"/>
  <c r="L26" i="1" s="1"/>
  <c r="L30" i="5" l="1"/>
  <c r="H5" i="5" s="1"/>
  <c r="K30" i="5"/>
  <c r="H4" i="5" s="1"/>
  <c r="L21" i="3"/>
  <c r="H5" i="3" s="1"/>
  <c r="K21" i="3"/>
  <c r="H4" i="3" s="1"/>
  <c r="N250" i="1"/>
  <c r="K4" i="1" s="1"/>
  <c r="O250" i="1"/>
  <c r="K5" i="1" s="1"/>
  <c r="K152" i="2"/>
  <c r="H4" i="2" s="1"/>
  <c r="L152" i="2"/>
  <c r="H5" i="2" s="1"/>
  <c r="K15" i="4"/>
  <c r="H4" i="4" s="1"/>
  <c r="L15" i="4"/>
  <c r="H5" i="4" s="1"/>
  <c r="H6" i="5" l="1"/>
  <c r="H6" i="4"/>
  <c r="H6" i="3"/>
  <c r="K6" i="1"/>
  <c r="H6" i="2"/>
</calcChain>
</file>

<file path=xl/sharedStrings.xml><?xml version="1.0" encoding="utf-8"?>
<sst xmlns="http://schemas.openxmlformats.org/spreadsheetml/2006/main" count="690" uniqueCount="440">
  <si>
    <t>Kalkyl Varukost Dryck</t>
  </si>
  <si>
    <t>Gul = Fyll i info!</t>
  </si>
  <si>
    <t>Blå = Låst cell!</t>
  </si>
  <si>
    <t>SUMMERING</t>
  </si>
  <si>
    <t>Enhet:</t>
  </si>
  <si>
    <t>Varukost kronor:</t>
  </si>
  <si>
    <t>Månad:</t>
  </si>
  <si>
    <t>Försäljning ex moms:</t>
  </si>
  <si>
    <t>År:</t>
  </si>
  <si>
    <t>Varukostnad procent:</t>
  </si>
  <si>
    <t>Produkt</t>
  </si>
  <si>
    <t>Inköp</t>
  </si>
  <si>
    <t>Storlek cl.</t>
  </si>
  <si>
    <t>Försälj.Enhet cl.</t>
  </si>
  <si>
    <t>Varukost ex moms</t>
  </si>
  <si>
    <t>Utpris ex moms</t>
  </si>
  <si>
    <t>Utpris</t>
  </si>
  <si>
    <t>Varukost %</t>
  </si>
  <si>
    <t>BV Kr.</t>
  </si>
  <si>
    <t>BV %</t>
  </si>
  <si>
    <t>Summa Varukost</t>
  </si>
  <si>
    <t>Summa ex moms</t>
  </si>
  <si>
    <t>VITA VINER</t>
  </si>
  <si>
    <t>TOTAL:</t>
  </si>
  <si>
    <t xml:space="preserve">Burk/Flaskor Starköl: </t>
  </si>
  <si>
    <t>Alkoholfritt:</t>
  </si>
  <si>
    <t>Cider:</t>
  </si>
  <si>
    <t>Whisky:</t>
  </si>
  <si>
    <t>Likörer/Bitter:</t>
  </si>
  <si>
    <t>Rom:</t>
  </si>
  <si>
    <t>Cognac/Brandy:</t>
  </si>
  <si>
    <t xml:space="preserve">Grappa/Marc: </t>
  </si>
  <si>
    <t>Calvados:</t>
  </si>
  <si>
    <t>Tonic:</t>
  </si>
  <si>
    <t>Snaps:</t>
  </si>
  <si>
    <t>Boulard Grande Solage</t>
  </si>
  <si>
    <t>Boulard XO</t>
  </si>
  <si>
    <t>Courvoisier VS</t>
  </si>
  <si>
    <t>Grönstedts VSOP</t>
  </si>
  <si>
    <t>Grönstedts XO</t>
  </si>
  <si>
    <t>Grönstedts Extra</t>
  </si>
  <si>
    <t>Hine Antiuqe XO Premier Cru</t>
  </si>
  <si>
    <t>Torres 10 YO</t>
  </si>
  <si>
    <t>Torres 15 YO</t>
  </si>
  <si>
    <t>Torres 20 YO</t>
  </si>
  <si>
    <t>Gin:</t>
  </si>
  <si>
    <t>Star of Bombay</t>
  </si>
  <si>
    <t>Tanqueray No Ten</t>
  </si>
  <si>
    <t>Hendriks Gin</t>
  </si>
  <si>
    <t>NO 3</t>
  </si>
  <si>
    <t>Sorgin</t>
  </si>
  <si>
    <t>Larios Gin</t>
  </si>
  <si>
    <t>Stockholms Bränneri Oak Cask Gin</t>
  </si>
  <si>
    <t>Stockholms Bränneri Dry Gin</t>
  </si>
  <si>
    <t>Gammeldansk</t>
  </si>
  <si>
    <t>Richard Pastis</t>
  </si>
  <si>
    <t>Baileys</t>
  </si>
  <si>
    <t>Campari</t>
  </si>
  <si>
    <t>Martini Bianco</t>
  </si>
  <si>
    <t>Martini Rouge</t>
  </si>
  <si>
    <t>Galliano Vanilj</t>
  </si>
  <si>
    <t>Sambuca Vaccari</t>
  </si>
  <si>
    <t>Sourz Apple</t>
  </si>
  <si>
    <t>Aperol</t>
  </si>
  <si>
    <t>Bols Genever</t>
  </si>
  <si>
    <t>Bols Coffe</t>
  </si>
  <si>
    <t>Bols Elderflower</t>
  </si>
  <si>
    <t>Bols Triple sec</t>
  </si>
  <si>
    <t>Hoegaarden Veteöl</t>
  </si>
  <si>
    <t>Fullers IPA</t>
  </si>
  <si>
    <t>Fullers ESB</t>
  </si>
  <si>
    <t>San Miguel Gluten free</t>
  </si>
  <si>
    <t>Åbro Lättöl</t>
  </si>
  <si>
    <t>Coca Cola glas</t>
  </si>
  <si>
    <t>Coca cola Zero glas</t>
  </si>
  <si>
    <t>Sprite glas</t>
  </si>
  <si>
    <t>Fanta glas</t>
  </si>
  <si>
    <t>Red Bull</t>
  </si>
  <si>
    <t>Peroni</t>
  </si>
  <si>
    <t>Brygmästaren Mellanöl</t>
  </si>
  <si>
    <t>Bollinger SC</t>
  </si>
  <si>
    <t>Higland Park 18Y</t>
  </si>
  <si>
    <t>Higland Park 12Y</t>
  </si>
  <si>
    <t>Kilbeggan</t>
  </si>
  <si>
    <t>Makers Mark Bourbon</t>
  </si>
  <si>
    <t xml:space="preserve">Brugal  Vit </t>
  </si>
  <si>
    <t>Brugal 1888</t>
  </si>
  <si>
    <t>Brew Dog Punk IPA</t>
  </si>
  <si>
    <t>Langley's Old Tom Gin</t>
  </si>
  <si>
    <t>Divinum Viognier</t>
  </si>
  <si>
    <t>Rekorderlig Cider Päron Glas</t>
  </si>
  <si>
    <t>Rekorderlig Cider Jordgubb/Lime</t>
  </si>
  <si>
    <t>Boizel Joyau de France 2000</t>
  </si>
  <si>
    <t>Piper Heidsieck Rare 2002</t>
  </si>
  <si>
    <t>Puycheric</t>
  </si>
  <si>
    <t>Inniskillin Vidal</t>
  </si>
  <si>
    <t>Inniskillin Riesling</t>
  </si>
  <si>
    <t>Inniskillin Cabernet Franc</t>
  </si>
  <si>
    <t>Samuel Billaud Chablis</t>
  </si>
  <si>
    <t>Samuel Billaud Chablis 1:Cru Les Fourneau</t>
  </si>
  <si>
    <t>Merlin pouilly Fuisse</t>
  </si>
  <si>
    <t>Hallands Fläder 5cl</t>
  </si>
  <si>
    <t>Örebro Överste 5cl</t>
  </si>
  <si>
    <t>OP Andersson 5cl</t>
  </si>
  <si>
    <t>Skåne Akvavit 5cl</t>
  </si>
  <si>
    <t>Wehlner Sonnenuhr Riesling Spätlese</t>
  </si>
  <si>
    <t>Vega Sicilia Unico 2005</t>
  </si>
  <si>
    <t>Bourgnone Rouge Pinot Noir</t>
  </si>
  <si>
    <t>Marimar Cristina</t>
  </si>
  <si>
    <t>Jean Leon La Scala Gran Reserva Cabernet Sauvignon</t>
  </si>
  <si>
    <t>AA Privat Brut</t>
  </si>
  <si>
    <t>Groh Riesling</t>
  </si>
  <si>
    <t>Bäska Droppar 5cl</t>
  </si>
  <si>
    <t>Bäska Droppar</t>
  </si>
  <si>
    <t>Gammel Norrlands Aquavit</t>
  </si>
  <si>
    <t>Rånäs Brännvin</t>
  </si>
  <si>
    <t>Läckö Slottsaquavit</t>
  </si>
  <si>
    <t>Antonlini Recioto</t>
  </si>
  <si>
    <t>Pazo das Bruxas</t>
  </si>
  <si>
    <t>Menetou-Salon Les Thureaux</t>
  </si>
  <si>
    <t>Ricasoli Torricella Chardonnay</t>
  </si>
  <si>
    <t>Montes Alpha Purple Angle</t>
  </si>
  <si>
    <t>Tequila:</t>
  </si>
  <si>
    <t>Famous Grouse</t>
  </si>
  <si>
    <t>Drambuie</t>
  </si>
  <si>
    <t>Laphroaig 10Y</t>
  </si>
  <si>
    <t>Oban 14Y</t>
  </si>
  <si>
    <t>Glenmorangie 10Y</t>
  </si>
  <si>
    <t>Jim Beam White</t>
  </si>
  <si>
    <t>Jack Daniels</t>
  </si>
  <si>
    <t>Midori</t>
  </si>
  <si>
    <t>Vodka:</t>
  </si>
  <si>
    <t>Bols Vodka</t>
  </si>
  <si>
    <t>Bols Vodka Vanilj</t>
  </si>
  <si>
    <t>Diplomatico Reserve Exlusive</t>
  </si>
  <si>
    <t>Eau-De Vie</t>
  </si>
  <si>
    <t>Matusalem 15Y</t>
  </si>
  <si>
    <t>Matusalem Platino</t>
  </si>
  <si>
    <t>Auchentoshan 12Y</t>
  </si>
  <si>
    <t>Appelton Extra 12Y</t>
  </si>
  <si>
    <t>Bowmore Islay 12Y</t>
  </si>
  <si>
    <t>Bowmore 18Y</t>
  </si>
  <si>
    <t>Ardbeg Islay 10Y</t>
  </si>
  <si>
    <t>Swedish Tonic</t>
  </si>
  <si>
    <t>Three Cents Aegean Tonic</t>
  </si>
  <si>
    <t>Three Cents Tonic Water</t>
  </si>
  <si>
    <t>Mare Gin</t>
  </si>
  <si>
    <t>No bodys Hero Sauvignon blanc</t>
  </si>
  <si>
    <t>Vega Sicilia Unico 2006</t>
  </si>
  <si>
    <t>Jadot Beaune 1er Cru les Toussaints 2011</t>
  </si>
  <si>
    <t xml:space="preserve">Jadot Beaune Clos Couchereaux 1er Cru 2015 </t>
  </si>
  <si>
    <t>Louis Roederer Cristal 2008</t>
  </si>
  <si>
    <t>Bollinger RD 2004</t>
  </si>
  <si>
    <t>Tenuta Sant Antonio La Bandida 2015</t>
  </si>
  <si>
    <t>Trilles Incatation</t>
  </si>
  <si>
    <t>Lucien de Moine Beaune Clos de Moches 2013</t>
  </si>
  <si>
    <t xml:space="preserve">Ridge Lytton Estate Petite Sirah </t>
  </si>
  <si>
    <t>Ridge Geserville 2016</t>
  </si>
  <si>
    <t>Ridge Montebello 2016</t>
  </si>
  <si>
    <t>Hernö Gin Juniper Cask Gin</t>
  </si>
  <si>
    <t xml:space="preserve">Järvsö Gin Havtorn </t>
  </si>
  <si>
    <t>Ayala Brut Majeur</t>
  </si>
  <si>
    <t>Les Cassagnes de La Nerthe</t>
  </si>
  <si>
    <t>Ch. La Nerthe</t>
  </si>
  <si>
    <t>Alvisa 10 YO Eko</t>
  </si>
  <si>
    <t>Sourz Rainbow Ice</t>
  </si>
  <si>
    <t>Bols blue</t>
  </si>
  <si>
    <t>Bols Creme de Menthe</t>
  </si>
  <si>
    <t>Bols Banana</t>
  </si>
  <si>
    <t>Corte Calli Prosecco</t>
  </si>
  <si>
    <t>Glenfiddich 12Y</t>
  </si>
  <si>
    <t>Glenfiddich 15Y</t>
  </si>
  <si>
    <t>Bowmore 15Y</t>
  </si>
  <si>
    <t>Naked Grouse</t>
  </si>
  <si>
    <t>Slip Smith</t>
  </si>
  <si>
    <t>Buglioni Teste dure Amarone riserva</t>
  </si>
  <si>
    <t xml:space="preserve">             </t>
  </si>
  <si>
    <t>Bache Gabrielsen 3 Korn</t>
  </si>
  <si>
    <t>Thomas Bouley Volny1er cru Carelles 2013</t>
  </si>
  <si>
    <t>Thomas Bouley Pommard 2013</t>
  </si>
  <si>
    <t>Thomas Bouley Beaune 1er cru Reversees 2013</t>
  </si>
  <si>
    <t>Lignier Michelot Morey saint denis les Faconnières 13</t>
  </si>
  <si>
    <t>Fortunello Rosso</t>
  </si>
  <si>
    <t>Numanthia 2013</t>
  </si>
  <si>
    <t>Belvedere Pure</t>
  </si>
  <si>
    <t>DE Bvris Amarone Riserva 08 Tommasi</t>
  </si>
  <si>
    <t>Purato Nero d'Avola Eko</t>
  </si>
  <si>
    <t>Santa Teresa Il Frappato Rosé  Ek Rosé</t>
  </si>
  <si>
    <t>Santa Teresa Il Grillo Spumante</t>
  </si>
  <si>
    <t>Opihr Oriental Gin</t>
  </si>
  <si>
    <t>Fortuna Brunello del Montalcino 2011</t>
  </si>
  <si>
    <t>Fine Wine</t>
  </si>
  <si>
    <t>FW</t>
  </si>
  <si>
    <t>Bollinger Grande Annee 2008</t>
  </si>
  <si>
    <t>Bollinger Grande Annee 2007</t>
  </si>
  <si>
    <t>Pol Roger Winston Churchill 2008</t>
  </si>
  <si>
    <r>
      <t xml:space="preserve">Louis Roederer Cristal </t>
    </r>
    <r>
      <rPr>
        <b/>
        <sz val="10"/>
        <color theme="1"/>
        <rFont val="Calibri"/>
        <family val="2"/>
        <scheme val="minor"/>
      </rPr>
      <t>Rose</t>
    </r>
    <r>
      <rPr>
        <sz val="10"/>
        <color theme="1"/>
        <rFont val="Calibri"/>
        <family val="2"/>
        <scheme val="minor"/>
      </rPr>
      <t xml:space="preserve"> 2009</t>
    </r>
  </si>
  <si>
    <t>Alkohol fri Gin och Tonic</t>
  </si>
  <si>
    <t>Piper Heidsieck Rose Sauvage Brut</t>
  </si>
  <si>
    <t>Macan 2014</t>
  </si>
  <si>
    <t>Chablis Vieilles Vignes Les Vénerables 2015</t>
  </si>
  <si>
    <t>Georg Breuer Nonnenberg Riesling 2017</t>
  </si>
  <si>
    <t>Georg Breuer Schlossberg Riesling 2017</t>
  </si>
  <si>
    <t>Georg Breuer Berg Rottland Riesling 2017</t>
  </si>
  <si>
    <t>Rekorderlig Rose</t>
  </si>
  <si>
    <t>Samuel Billaud Chablis 1:Cru Séchet</t>
  </si>
  <si>
    <t>Samuel Billaud Chablis Grand Cru Vaudésir</t>
  </si>
  <si>
    <t>Saracco Moscato di Asti</t>
  </si>
  <si>
    <t xml:space="preserve">Merlin Macon La Roche Vineuse  </t>
  </si>
  <si>
    <t>The Balvenie 12Y Double Wood</t>
  </si>
  <si>
    <t>Örebro Överste 50cl</t>
  </si>
  <si>
    <t>Sierra Nevada Pale Ale</t>
  </si>
  <si>
    <t>Mas Plana 2013 MGM</t>
  </si>
  <si>
    <t>Michel Furdyna Prestige Brut 96</t>
  </si>
  <si>
    <t>Michel Furdyna Prestige Brut 98</t>
  </si>
  <si>
    <t>Michel Furdyna Celles s/Ource brut ´89</t>
  </si>
  <si>
    <t>Michel Furdyna Celles s/Ource brut ´90</t>
  </si>
  <si>
    <t>Michel Furdyna Celles s/Ource brut ´91</t>
  </si>
  <si>
    <r>
      <t xml:space="preserve">Piper Heidsieck Rare 2007 </t>
    </r>
    <r>
      <rPr>
        <b/>
        <sz val="10"/>
        <color theme="1"/>
        <rFont val="Calibri"/>
        <family val="2"/>
        <scheme val="minor"/>
      </rPr>
      <t>ROSÉ</t>
    </r>
  </si>
  <si>
    <t>Piper Heidsieck Rare 1998 MGM</t>
  </si>
  <si>
    <t>Boulard VSOP</t>
  </si>
  <si>
    <t>Cragganmore 12Y</t>
  </si>
  <si>
    <t>Samuel Billaud Chablis Grand Cru Les Clos</t>
  </si>
  <si>
    <t>Pierre Péters Cuvee de Réserve  NV</t>
  </si>
  <si>
    <t>Lenoble Cuvee Intense Brut NV</t>
  </si>
  <si>
    <t>Pertios-Moriset L´Assemblage</t>
  </si>
  <si>
    <t>Juillet-Lallement Brut Selection Grand Cru</t>
  </si>
  <si>
    <t>Wista Härads Apel</t>
  </si>
  <si>
    <t>Dourin Hors D'Age</t>
  </si>
  <si>
    <t>Stockholms Bränneri Navy Gin</t>
  </si>
  <si>
    <t>Sensus Eco Vit</t>
  </si>
  <si>
    <t>Langlois Vieilles Vignes Saumur vit</t>
  </si>
  <si>
    <t>Chateau La Nerthe Vit</t>
  </si>
  <si>
    <t>Chateau d'Angles Grand vin röd</t>
  </si>
  <si>
    <t>Chateau Musar 2004</t>
  </si>
  <si>
    <t>Chateau Musar 2005</t>
  </si>
  <si>
    <t>Chateau Musar 2008</t>
  </si>
  <si>
    <t>L'Arack De Musar</t>
  </si>
  <si>
    <t>Bryggmästaren Non Alcohol</t>
  </si>
  <si>
    <t>Julmust Örebrygghus</t>
  </si>
  <si>
    <t>Schafer Red Shoulder Ranch Chardonnay</t>
  </si>
  <si>
    <t>Shafer TD-9 2016</t>
  </si>
  <si>
    <t>Shafer One Piont Five 2016</t>
  </si>
  <si>
    <t>Shafer Hillside Select 2014</t>
  </si>
  <si>
    <t>Zyme From Black to White</t>
  </si>
  <si>
    <t>Buglioni Moli</t>
  </si>
  <si>
    <t>Dom Perignon  2008</t>
  </si>
  <si>
    <t>Framingham Pinot Noir</t>
  </si>
  <si>
    <t xml:space="preserve">Tenuta Sant Antonio Amarone della Valpolicella </t>
  </si>
  <si>
    <t>Egon Müller Scharzhofberger Riesling Kabinett 14</t>
  </si>
  <si>
    <t>Egon Müller Scharzhofberger Riesling Kabinett 16</t>
  </si>
  <si>
    <t>Bols Ginger</t>
  </si>
  <si>
    <t>Bols Cassis</t>
  </si>
  <si>
    <t>Famous Bourbon Cask</t>
  </si>
  <si>
    <t>Famous Ruby Cask</t>
  </si>
  <si>
    <t>Belle Vue D'arthus</t>
  </si>
  <si>
    <t xml:space="preserve">Bollinger La Côte aux Enfants </t>
  </si>
  <si>
    <t>Chanson Beaune Clos des Féves</t>
  </si>
  <si>
    <t>Bollinger RD 2004 MGM</t>
  </si>
  <si>
    <t>Parducci Chardonnay</t>
  </si>
  <si>
    <t>Roodekrantz old vine Chenin Blanc</t>
  </si>
  <si>
    <t>Roodekrantz old vine Cinsaut</t>
  </si>
  <si>
    <t>Pineau Laborie 2016</t>
  </si>
  <si>
    <t>Patron Repesado</t>
  </si>
  <si>
    <t>Georg Breuer Nonnenberg Riesling 2018</t>
  </si>
  <si>
    <t>Georg Breuer Schlossberg Riesling 2018</t>
  </si>
  <si>
    <t>Georg Breuer Berg Rottland Riesling 2018</t>
  </si>
  <si>
    <t>Georg Breuer Orleans 2018</t>
  </si>
  <si>
    <t>Clos de Vougeot Grand Cru 2013</t>
  </si>
  <si>
    <t>Clos de Vougeot Grand Cru 2015</t>
  </si>
  <si>
    <t>Clos de Vougeot Grand Cru 2016</t>
  </si>
  <si>
    <t>Pio Cesare Ornato Barolo 2015</t>
  </si>
  <si>
    <t>Pio Cesare Ornato Barolo 2014</t>
  </si>
  <si>
    <t>Hochar Röd MGM 15</t>
  </si>
  <si>
    <t>Apex 125 Asmodeus DIPA</t>
  </si>
  <si>
    <t>Bellmunt Priorat 2015</t>
  </si>
  <si>
    <t>Piper Heidsieck Rare 2006</t>
  </si>
  <si>
    <t xml:space="preserve">Alkoholfritt Mousserrande </t>
  </si>
  <si>
    <t>KWV Roodeberg 3l 4fl</t>
  </si>
  <si>
    <t>KWV Roodeberg 5l 7fl</t>
  </si>
  <si>
    <t>KWV Roodeberg 9l 12fl</t>
  </si>
  <si>
    <t>KWV Roodeberg 15l 20fl</t>
  </si>
  <si>
    <t>KWV Roodeberg 27l 36fl</t>
  </si>
  <si>
    <t>Drouin Calvados Sélection</t>
  </si>
  <si>
    <t>Drouin Pays d'Auge Calvados VSOP</t>
  </si>
  <si>
    <t>Higland Park Valfather</t>
  </si>
  <si>
    <t>Marimar La Masia</t>
  </si>
  <si>
    <t>Marimar Mas Cavalls</t>
  </si>
  <si>
    <t>Ch. La Nerthe Cuvée de Cadettes</t>
  </si>
  <si>
    <t>Ayala NO 7 2007</t>
  </si>
  <si>
    <t>Bollinger PN VZ15 2015</t>
  </si>
  <si>
    <t>Take it to thr Grave Pinot Noir</t>
  </si>
  <si>
    <t>Calvet Sauternes Réserve du Ciron</t>
  </si>
  <si>
    <t xml:space="preserve">Masi Fresco di Masi </t>
  </si>
  <si>
    <t>Smoking Loon Steel Bird Chardonnay</t>
  </si>
  <si>
    <t>Masi Fresco di Masi Bianco</t>
  </si>
  <si>
    <t xml:space="preserve">Smoking Loon Old Vine  Zinfandel </t>
  </si>
  <si>
    <t>Gamay Les Copains de adbord</t>
  </si>
  <si>
    <t>This is not Another Malbec</t>
  </si>
  <si>
    <t>Jean Leon 3055 Chardonnay</t>
  </si>
  <si>
    <t>Pertios-Moriset Les Quatre Terrios BdB NV</t>
  </si>
  <si>
    <t>Grongnet Special Club 2009 BdB</t>
  </si>
  <si>
    <t xml:space="preserve">Henri Goutorbe Millésimé 2010 Grand Cru </t>
  </si>
  <si>
    <t>Boizel Blanc de Blanc NV</t>
  </si>
  <si>
    <t>Charlier &amp; Fils Viticalteure Millésime 2008</t>
  </si>
  <si>
    <t>Cl.de la Chapelle Instinct brut 1:cru NV</t>
  </si>
  <si>
    <t>Shafer Relentless 2015</t>
  </si>
  <si>
    <t>Louis Roederer Collection  242 Brut NV</t>
  </si>
  <si>
    <t>Montes Alpha Cabernet Sauvignon 2016</t>
  </si>
  <si>
    <t>Blanco de Casa</t>
  </si>
  <si>
    <t>Bollinger PN VZ15 2016</t>
  </si>
  <si>
    <t>Bollinger B13 Blanc de Noir 2013</t>
  </si>
  <si>
    <t>Michel Furdyna Millésime ´95</t>
  </si>
  <si>
    <t>Michel Furdyna Prestige Brut ´99</t>
  </si>
  <si>
    <t>Michel Furdyna Prestige de I'ans ´00</t>
  </si>
  <si>
    <t>Michel Furdyna Prestige Brut ´02</t>
  </si>
  <si>
    <t>Talisker 10 yo</t>
  </si>
  <si>
    <t>Chanson Viré Clessé 2017</t>
  </si>
  <si>
    <t xml:space="preserve">Bollinger Bond 007 Edition 2011 </t>
  </si>
  <si>
    <t>Bollinger Bond 007 Edition 2011 MGM</t>
  </si>
  <si>
    <t>Produttori del Barbaresco Asili 2016</t>
  </si>
  <si>
    <t>Produttori del Barbaresco Muncagota 2016</t>
  </si>
  <si>
    <t>Produttori del Barbaresco Ovello 2016</t>
  </si>
  <si>
    <t>Produttori del Barbaresco Pajé 2016</t>
  </si>
  <si>
    <t>Produttori del Barbaresco Rabaja 2016</t>
  </si>
  <si>
    <t>Produttori del Barbaresco Rio Sordo 2016</t>
  </si>
  <si>
    <t>Produttori del Barbaresco Pora 2016</t>
  </si>
  <si>
    <t>L´Extra Par Langlois Crémant de Loire Brut</t>
  </si>
  <si>
    <t>Bombay Premier Cru</t>
  </si>
  <si>
    <t>Carlos Serras Rioja Reserva</t>
  </si>
  <si>
    <t>Macallan Harmony Coco</t>
  </si>
  <si>
    <t>Nya viner</t>
  </si>
  <si>
    <t>Recchia Ripasso classic Supriore 2017</t>
  </si>
  <si>
    <t>KWV Mentors Canva</t>
  </si>
  <si>
    <t>KWV  Mentors Orchestra</t>
  </si>
  <si>
    <t>Pio Cesare IlBricco Barbaresco 2016</t>
  </si>
  <si>
    <t>Jean Leon Le Havre Reserva Cabernet Sauvignon 97</t>
  </si>
  <si>
    <t>Jean Leon Le Havre Reserva Cabernet Sauvignon 99</t>
  </si>
  <si>
    <t>Jean Leon Le Havre Reserva Cabernet Sauvignon 01</t>
  </si>
  <si>
    <t>Jean Leon Le Havre Reserva Cabernet Sauvignon 04</t>
  </si>
  <si>
    <t>Casalferro 2011</t>
  </si>
  <si>
    <t>Ricasoli Brolio Bettino Chianti Classico</t>
  </si>
  <si>
    <t>Goulée by Cos d´Estrournel 2016</t>
  </si>
  <si>
    <t>Château Kirwan 2016</t>
  </si>
  <si>
    <t>House of Smith substance Cabernet Sauvignon</t>
  </si>
  <si>
    <t>Bruna Grimaldi Nebbiolo d’Alba Bonurei</t>
  </si>
  <si>
    <t>House of Smith Substance Chardonnay</t>
  </si>
  <si>
    <t>La Spia Alpi Retiche Bianco</t>
  </si>
  <si>
    <t>M Riccitelli Semillón</t>
  </si>
  <si>
    <t>Puycheric MGM</t>
  </si>
  <si>
    <t>Piper Heidsieck Essential Brut NV HM</t>
  </si>
  <si>
    <t>Fürst Bürgstadter Berg Frühburgunder 2019</t>
  </si>
  <si>
    <t>Bollinger Grande Annee 2014</t>
  </si>
  <si>
    <t>Bollinger Grande Annee 2012</t>
  </si>
  <si>
    <t>Bollinger Bond 007 Moonraker Edition 2007 MGM</t>
  </si>
  <si>
    <t>Bollinger Grande Annee Rosé 2012</t>
  </si>
  <si>
    <t>Bollinger VVF 2007</t>
  </si>
  <si>
    <t>Bollinger VVF 2008</t>
  </si>
  <si>
    <t>Estadon Saint Louis de Provance</t>
  </si>
  <si>
    <t>Pio Cesare Barolo 2017 MGM</t>
  </si>
  <si>
    <t>Pio Cesare Piodilei Chardonnay</t>
  </si>
  <si>
    <t>Andre Clouet Grande Rosé NV</t>
  </si>
  <si>
    <t>Masi Brolo Campofiorin Oro</t>
  </si>
  <si>
    <t>GB Spätburgunder Rosé</t>
  </si>
  <si>
    <t xml:space="preserve">Domaine Weinbach Pinot Gris Cuvée Ste Catherine </t>
  </si>
  <si>
    <t xml:space="preserve">Domaine Weinbach Riesling </t>
  </si>
  <si>
    <t>Hochar Röd 2018</t>
  </si>
  <si>
    <t>Pio Cesare Barolo 2018</t>
  </si>
  <si>
    <t>Pio Cesare Barbaresco 2018</t>
  </si>
  <si>
    <t>Pio Cesare Barbera</t>
  </si>
  <si>
    <t>Arehucas 18 YO</t>
  </si>
  <si>
    <t>Petit Guiraud Sauternes</t>
  </si>
  <si>
    <t>Langlois-Château Sancerre Château de Fontaine-Audon</t>
  </si>
  <si>
    <t>Langlois Chateau Thauvenay Sancerre</t>
  </si>
  <si>
    <t>Macallan Harmony Arabica</t>
  </si>
  <si>
    <t>Macallan 12Y Double Cask</t>
  </si>
  <si>
    <t>Macallan 12Y Sherry Oak</t>
  </si>
  <si>
    <t>Macallan 18Y Sherry Oak</t>
  </si>
  <si>
    <t>Arehucas 12 YO</t>
  </si>
  <si>
    <t>Österlen VSOP Äppeldestillat</t>
  </si>
  <si>
    <t>Reserva Real Torres</t>
  </si>
  <si>
    <t>Bollinger La Côte aux Enfants Champagne 2012</t>
  </si>
  <si>
    <t>JANUARI</t>
  </si>
  <si>
    <t xml:space="preserve">JANUARI </t>
  </si>
  <si>
    <t>Rekorderlig Cider  Wildberry</t>
  </si>
  <si>
    <t xml:space="preserve">Strongbow </t>
  </si>
  <si>
    <t>Hwila Citron Profilflaska</t>
  </si>
  <si>
    <t>Peroni Non Alcohol</t>
  </si>
  <si>
    <t>Alkoholfritt Vin vitt NATURIO</t>
  </si>
  <si>
    <t>Alkoholfritt Vin rött NATURIO</t>
  </si>
  <si>
    <t>Roku gin</t>
  </si>
  <si>
    <t>Ramsbury gin</t>
  </si>
  <si>
    <t>Blackwater gin</t>
  </si>
  <si>
    <t xml:space="preserve">Giants Basalt Rock gin </t>
  </si>
  <si>
    <t>Southern Comfort</t>
  </si>
  <si>
    <t>Malibu</t>
  </si>
  <si>
    <t>St Germain</t>
  </si>
  <si>
    <t>Cape Brandy VS</t>
  </si>
  <si>
    <t xml:space="preserve">Lysholms Linie Aquavit 5 cl </t>
  </si>
  <si>
    <t xml:space="preserve">Hergårds Aquavit 5 cl </t>
  </si>
  <si>
    <t>Tiscaz Tequila</t>
  </si>
  <si>
    <t>Bruxo Mezcal Joven</t>
  </si>
  <si>
    <t>KWV Mentors Chenin blanc 2020</t>
  </si>
  <si>
    <t>Chanson Cordon Vergennes Grand cru 2019</t>
  </si>
  <si>
    <t>Chateau Musar Vit 09</t>
  </si>
  <si>
    <t>Chateau Musar Vit 12</t>
  </si>
  <si>
    <t>Chateau Musar Vit 14</t>
  </si>
  <si>
    <t>Pio Cesare Mosconi Barolo 2015</t>
  </si>
  <si>
    <t>Chateau Musar MGM röd 2015</t>
  </si>
  <si>
    <t>Chateau Musar 2010</t>
  </si>
  <si>
    <t>Chateau Musar 2011</t>
  </si>
  <si>
    <t>Chateau Musar 2012</t>
  </si>
  <si>
    <t>Chateau Musar 2013</t>
  </si>
  <si>
    <t>Chateau Musar 2014</t>
  </si>
  <si>
    <t>Chateau Musar 1997</t>
  </si>
  <si>
    <t>Mas Plana 2017</t>
  </si>
  <si>
    <t>Nabari Rioja</t>
  </si>
  <si>
    <t>Matias Riccelli Pinot Noir</t>
  </si>
  <si>
    <t>Produttori del Barbaresco Montefico 2015/2016</t>
  </si>
  <si>
    <t>Laborie Shiraz</t>
  </si>
  <si>
    <t>Piper Heidsieck Brut NV</t>
  </si>
  <si>
    <t>Michel Furdyna Celles s/Ource brut ´92</t>
  </si>
  <si>
    <t>Corte Calli Prosecco Rosé</t>
  </si>
  <si>
    <t>Koskenkorva Lemon</t>
  </si>
  <si>
    <t>Urquell Pilser</t>
  </si>
  <si>
    <t>Alkoholfritt</t>
  </si>
  <si>
    <t>Cider</t>
  </si>
  <si>
    <t>Öl</t>
  </si>
  <si>
    <t>Sprit</t>
  </si>
  <si>
    <t>Vin</t>
  </si>
  <si>
    <t>Totalt:</t>
  </si>
  <si>
    <t xml:space="preserve">Lignier Michelot Clos de la Roche 14 </t>
  </si>
  <si>
    <t>Jean Leon 3055 Merlot</t>
  </si>
  <si>
    <t>Antal</t>
  </si>
  <si>
    <t>Cl</t>
  </si>
  <si>
    <t xml:space="preserve">Lignier Michelot Clos de la Roche 16   </t>
  </si>
  <si>
    <t>RÖDA VINER</t>
  </si>
  <si>
    <t>CHAMPAGNE &amp; MOUSSERANDE</t>
  </si>
  <si>
    <t>ROSÉ</t>
  </si>
  <si>
    <t>DESSERTVIN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</si>
</sst>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r&quot;;\-#,##0.00\ &quot;kr&quot;"/>
    <numFmt numFmtId="44" formatCode="_-* #,##0.00\ &quot;kr&quot;_-;\-* #,##0.00\ &quot;kr&quot;_-;_-* &quot;-&quot;??\ &quot;kr&quot;_-;_-@_-"/>
    <numFmt numFmtId="164" formatCode="#,##0.00\ &quot;kr&quot;"/>
  </numFmts>
  <fonts count="2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sz val="10"/>
      <color rgb="FF30302E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 (Brödtext)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0" fontId="2" fillId="2" borderId="0" xfId="0" applyNumberFormat="1" applyFont="1" applyFill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0" xfId="0" applyNumberFormat="1" applyFont="1"/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2" fillId="0" borderId="0" xfId="0" applyFont="1" applyProtection="1">
      <protection locked="0"/>
    </xf>
    <xf numFmtId="0" fontId="2" fillId="0" borderId="2" xfId="0" applyFont="1" applyBorder="1"/>
    <xf numFmtId="0" fontId="4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0" applyNumberFormat="1"/>
    <xf numFmtId="16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3" fontId="0" fillId="0" borderId="0" xfId="0" applyNumberForma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10" fontId="5" fillId="3" borderId="1" xfId="0" applyNumberFormat="1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horizontal="left"/>
    </xf>
    <xf numFmtId="4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10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10" fontId="7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left"/>
    </xf>
    <xf numFmtId="164" fontId="7" fillId="0" borderId="3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44" fontId="6" fillId="0" borderId="0" xfId="0" applyNumberFormat="1" applyFont="1" applyAlignment="1" applyProtection="1">
      <alignment horizontal="left"/>
      <protection locked="0"/>
    </xf>
    <xf numFmtId="44" fontId="6" fillId="0" borderId="0" xfId="0" applyNumberFormat="1" applyFont="1"/>
    <xf numFmtId="44" fontId="6" fillId="0" borderId="0" xfId="0" applyNumberFormat="1" applyFont="1" applyAlignment="1">
      <alignment horizontal="left"/>
    </xf>
    <xf numFmtId="164" fontId="9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164" fontId="1" fillId="0" borderId="0" xfId="0" applyNumberFormat="1" applyFont="1"/>
    <xf numFmtId="0" fontId="10" fillId="0" borderId="0" xfId="0" applyFont="1"/>
    <xf numFmtId="0" fontId="11" fillId="0" borderId="0" xfId="0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10" fontId="10" fillId="0" borderId="0" xfId="0" applyNumberFormat="1" applyFont="1" applyAlignment="1">
      <alignment horizontal="center"/>
    </xf>
    <xf numFmtId="10" fontId="10" fillId="0" borderId="0" xfId="0" applyNumberFormat="1" applyFont="1"/>
    <xf numFmtId="164" fontId="13" fillId="0" borderId="0" xfId="0" applyNumberFormat="1" applyFont="1"/>
    <xf numFmtId="0" fontId="12" fillId="3" borderId="0" xfId="0" applyFont="1" applyFill="1" applyAlignment="1">
      <alignment horizontal="center"/>
    </xf>
    <xf numFmtId="164" fontId="13" fillId="0" borderId="0" xfId="1" applyNumberFormat="1" applyFont="1" applyAlignment="1">
      <alignment horizontal="center"/>
    </xf>
    <xf numFmtId="0" fontId="13" fillId="0" borderId="0" xfId="0" applyFont="1" applyAlignment="1">
      <alignment horizontal="center"/>
    </xf>
    <xf numFmtId="3" fontId="10" fillId="0" borderId="0" xfId="0" applyNumberFormat="1" applyFont="1"/>
    <xf numFmtId="0" fontId="14" fillId="0" borderId="0" xfId="1" applyFont="1" applyAlignment="1">
      <alignment horizontal="center"/>
    </xf>
    <xf numFmtId="10" fontId="10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164" fontId="15" fillId="2" borderId="1" xfId="0" applyNumberFormat="1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10" fontId="15" fillId="3" borderId="1" xfId="0" applyNumberFormat="1" applyFont="1" applyFill="1" applyBorder="1" applyAlignment="1">
      <alignment horizontal="left"/>
    </xf>
    <xf numFmtId="164" fontId="15" fillId="3" borderId="1" xfId="0" applyNumberFormat="1" applyFont="1" applyFill="1" applyBorder="1" applyAlignment="1">
      <alignment horizontal="left"/>
    </xf>
    <xf numFmtId="0" fontId="16" fillId="0" borderId="0" xfId="0" applyFont="1" applyAlignment="1" applyProtection="1">
      <alignment horizontal="left"/>
      <protection locked="0"/>
    </xf>
    <xf numFmtId="44" fontId="16" fillId="0" borderId="0" xfId="0" applyNumberFormat="1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center"/>
      <protection locked="0"/>
    </xf>
    <xf numFmtId="10" fontId="16" fillId="0" borderId="0" xfId="0" applyNumberFormat="1" applyFont="1" applyAlignment="1">
      <alignment horizontal="left"/>
    </xf>
    <xf numFmtId="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10" fontId="17" fillId="0" borderId="0" xfId="0" applyNumberFormat="1" applyFont="1" applyAlignment="1">
      <alignment horizontal="left"/>
    </xf>
    <xf numFmtId="0" fontId="17" fillId="0" borderId="3" xfId="0" applyFont="1" applyBorder="1" applyAlignment="1">
      <alignment horizontal="left"/>
    </xf>
    <xf numFmtId="164" fontId="17" fillId="0" borderId="3" xfId="0" applyNumberFormat="1" applyFont="1" applyBorder="1" applyAlignment="1">
      <alignment horizontal="left"/>
    </xf>
    <xf numFmtId="164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10" fontId="5" fillId="3" borderId="4" xfId="0" applyNumberFormat="1" applyFont="1" applyFill="1" applyBorder="1" applyAlignment="1">
      <alignment horizontal="left"/>
    </xf>
    <xf numFmtId="164" fontId="5" fillId="3" borderId="4" xfId="0" applyNumberFormat="1" applyFont="1" applyFill="1" applyBorder="1" applyAlignment="1">
      <alignment horizontal="left"/>
    </xf>
    <xf numFmtId="164" fontId="5" fillId="0" borderId="0" xfId="0" applyNumberFormat="1" applyFont="1" applyAlignment="1">
      <alignment horizontal="left"/>
    </xf>
    <xf numFmtId="10" fontId="5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left"/>
    </xf>
    <xf numFmtId="0" fontId="18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left"/>
      <protection locked="0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/>
    <xf numFmtId="16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164" fontId="5" fillId="2" borderId="1" xfId="0" applyNumberFormat="1" applyFont="1" applyFill="1" applyBorder="1" applyAlignment="1">
      <alignment horizontal="center"/>
    </xf>
    <xf numFmtId="10" fontId="5" fillId="2" borderId="1" xfId="0" applyNumberFormat="1" applyFont="1" applyFill="1" applyBorder="1" applyAlignment="1">
      <alignment horizontal="center"/>
    </xf>
    <xf numFmtId="10" fontId="5" fillId="3" borderId="1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10" fontId="6" fillId="0" borderId="0" xfId="0" applyNumberFormat="1" applyFont="1" applyAlignment="1" applyProtection="1">
      <alignment horizontal="center"/>
      <protection locked="0"/>
    </xf>
    <xf numFmtId="10" fontId="6" fillId="0" borderId="0" xfId="0" applyNumberFormat="1" applyFont="1" applyAlignment="1">
      <alignment horizontal="center"/>
    </xf>
    <xf numFmtId="44" fontId="6" fillId="0" borderId="0" xfId="0" applyNumberFormat="1" applyFont="1" applyAlignment="1">
      <alignment horizontal="center"/>
    </xf>
    <xf numFmtId="44" fontId="6" fillId="0" borderId="0" xfId="0" applyNumberFormat="1" applyFont="1" applyAlignment="1" applyProtection="1">
      <alignment horizontal="center"/>
      <protection locked="0"/>
    </xf>
    <xf numFmtId="164" fontId="7" fillId="0" borderId="0" xfId="0" applyNumberFormat="1" applyFont="1" applyAlignment="1">
      <alignment horizontal="left"/>
    </xf>
    <xf numFmtId="0" fontId="2" fillId="4" borderId="0" xfId="0" applyFont="1" applyFill="1"/>
    <xf numFmtId="0" fontId="1" fillId="0" borderId="0" xfId="0" applyFont="1"/>
    <xf numFmtId="0" fontId="0" fillId="0" borderId="0" xfId="0" applyAlignment="1" applyProtection="1">
      <alignment horizontal="center"/>
      <protection locked="0"/>
    </xf>
    <xf numFmtId="164" fontId="5" fillId="2" borderId="4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4" fontId="6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44" fontId="20" fillId="0" borderId="0" xfId="0" applyNumberFormat="1" applyFont="1" applyAlignment="1">
      <alignment horizontal="center"/>
    </xf>
    <xf numFmtId="0" fontId="20" fillId="0" borderId="0" xfId="0" applyFont="1" applyAlignment="1" applyProtection="1">
      <alignment horizontal="center"/>
      <protection locked="0"/>
    </xf>
    <xf numFmtId="10" fontId="20" fillId="0" borderId="0" xfId="0" applyNumberFormat="1" applyFont="1" applyAlignment="1" applyProtection="1">
      <alignment horizontal="center"/>
      <protection locked="0"/>
    </xf>
    <xf numFmtId="44" fontId="20" fillId="0" borderId="0" xfId="0" applyNumberFormat="1" applyFont="1" applyAlignment="1">
      <alignment horizontal="left"/>
    </xf>
    <xf numFmtId="10" fontId="20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left"/>
    </xf>
    <xf numFmtId="10" fontId="20" fillId="0" borderId="0" xfId="0" applyNumberFormat="1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center"/>
    </xf>
    <xf numFmtId="164" fontId="24" fillId="0" borderId="0" xfId="0" applyNumberFormat="1" applyFont="1" applyAlignment="1" applyProtection="1">
      <alignment horizontal="center"/>
      <protection locked="0"/>
    </xf>
    <xf numFmtId="44" fontId="18" fillId="0" borderId="0" xfId="0" applyNumberFormat="1" applyFont="1" applyAlignment="1">
      <alignment horizontal="center"/>
    </xf>
    <xf numFmtId="44" fontId="6" fillId="0" borderId="0" xfId="0" applyNumberFormat="1" applyFont="1" applyAlignment="1">
      <alignment horizontal="center" vertical="center"/>
    </xf>
    <xf numFmtId="44" fontId="18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7" fontId="16" fillId="0" borderId="0" xfId="0" applyNumberFormat="1" applyFont="1" applyAlignment="1" applyProtection="1">
      <alignment horizontal="center"/>
      <protection locked="0"/>
    </xf>
    <xf numFmtId="44" fontId="16" fillId="0" borderId="0" xfId="0" applyNumberFormat="1" applyFont="1" applyAlignment="1" applyProtection="1">
      <alignment horizontal="center"/>
      <protection locked="0"/>
    </xf>
    <xf numFmtId="44" fontId="20" fillId="0" borderId="0" xfId="0" applyNumberFormat="1" applyFont="1" applyAlignment="1" applyProtection="1">
      <alignment horizontal="center"/>
      <protection locked="0"/>
    </xf>
    <xf numFmtId="0" fontId="6" fillId="5" borderId="0" xfId="0" applyFont="1" applyFill="1" applyAlignment="1" applyProtection="1">
      <alignment horizontal="center"/>
      <protection locked="0"/>
    </xf>
    <xf numFmtId="0" fontId="26" fillId="0" borderId="5" xfId="0" applyFont="1" applyBorder="1"/>
    <xf numFmtId="0" fontId="26" fillId="0" borderId="6" xfId="0" applyFont="1" applyBorder="1"/>
    <xf numFmtId="0" fontId="26" fillId="0" borderId="7" xfId="0" applyFont="1" applyBorder="1"/>
    <xf numFmtId="0" fontId="26" fillId="0" borderId="8" xfId="0" applyFont="1" applyBorder="1"/>
    <xf numFmtId="0" fontId="26" fillId="0" borderId="9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0" xfId="0" applyFont="1" applyFill="1" applyAlignment="1" applyProtection="1">
      <alignment horizontal="left"/>
      <protection locked="0"/>
    </xf>
    <xf numFmtId="0" fontId="27" fillId="0" borderId="0" xfId="0" applyFont="1" applyFill="1" applyAlignment="1" applyProtection="1">
      <alignment horizontal="left"/>
      <protection locked="0"/>
    </xf>
    <xf numFmtId="0" fontId="18" fillId="0" borderId="0" xfId="0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Alignment="1">
      <alignment wrapText="1"/>
    </xf>
    <xf numFmtId="0" fontId="20" fillId="0" borderId="0" xfId="0" applyFont="1" applyFill="1"/>
    <xf numFmtId="0" fontId="18" fillId="0" borderId="0" xfId="0" applyFont="1" applyFill="1"/>
    <xf numFmtId="0" fontId="25" fillId="0" borderId="0" xfId="0" applyFont="1" applyFill="1" applyAlignment="1">
      <alignment wrapText="1"/>
    </xf>
    <xf numFmtId="0" fontId="6" fillId="0" borderId="0" xfId="0" applyFont="1" applyFill="1" applyProtection="1">
      <protection locked="0"/>
    </xf>
    <xf numFmtId="0" fontId="21" fillId="0" borderId="0" xfId="0" applyFont="1" applyFill="1"/>
    <xf numFmtId="0" fontId="20" fillId="0" borderId="0" xfId="0" applyFont="1" applyFill="1" applyAlignment="1" applyProtection="1">
      <alignment horizontal="left"/>
      <protection locked="0"/>
    </xf>
    <xf numFmtId="0" fontId="18" fillId="0" borderId="0" xfId="0" applyFont="1" applyFill="1" applyAlignment="1" applyProtection="1">
      <alignment horizontal="left"/>
      <protection locked="0"/>
    </xf>
    <xf numFmtId="44" fontId="6" fillId="0" borderId="0" xfId="0" applyNumberFormat="1" applyFont="1" applyFill="1" applyAlignment="1" applyProtection="1">
      <alignment horizontal="left"/>
      <protection locked="0"/>
    </xf>
    <xf numFmtId="44" fontId="16" fillId="0" borderId="0" xfId="0" applyNumberFormat="1" applyFont="1" applyFill="1" applyAlignment="1" applyProtection="1">
      <alignment horizontal="left"/>
      <protection locked="0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252"/>
  <sheetViews>
    <sheetView tabSelected="1" topLeftCell="B1" zoomScale="85" zoomScaleNormal="85" workbookViewId="0">
      <pane ySplit="8" topLeftCell="A9" activePane="bottomLeft" state="frozen"/>
      <selection activeCell="B1" sqref="B1"/>
      <selection pane="bottomLeft" activeCell="N241" sqref="N241:N248"/>
    </sheetView>
  </sheetViews>
  <sheetFormatPr baseColWidth="10" defaultColWidth="8.83203125" defaultRowHeight="12" x14ac:dyDescent="0.15"/>
  <cols>
    <col min="1" max="1" width="9.33203125" style="1" hidden="1" customWidth="1"/>
    <col min="2" max="2" width="43.33203125" style="1" customWidth="1"/>
    <col min="3" max="3" width="14.33203125" style="2" bestFit="1" customWidth="1"/>
    <col min="4" max="4" width="13.6640625" style="3" customWidth="1"/>
    <col min="5" max="5" width="7.83203125" style="4" bestFit="1" customWidth="1"/>
    <col min="6" max="6" width="12.83203125" style="4" customWidth="1"/>
    <col min="7" max="7" width="13.5" style="7" hidden="1" customWidth="1"/>
    <col min="8" max="8" width="13.5" style="4" hidden="1" customWidth="1"/>
    <col min="9" max="9" width="13" style="3" bestFit="1" customWidth="1"/>
    <col min="10" max="10" width="17.6640625" style="7" bestFit="1" customWidth="1"/>
    <col min="11" max="11" width="9.83203125" style="3" bestFit="1" customWidth="1"/>
    <col min="12" max="12" width="8.33203125" style="8" bestFit="1" customWidth="1"/>
    <col min="13" max="13" width="5.83203125" style="4" customWidth="1"/>
    <col min="14" max="15" width="14.33203125" style="1" bestFit="1" customWidth="1"/>
    <col min="16" max="16384" width="8.83203125" style="1"/>
  </cols>
  <sheetData>
    <row r="2" spans="1:15" ht="19" x14ac:dyDescent="0.25">
      <c r="B2" s="14" t="s">
        <v>0</v>
      </c>
      <c r="F2" s="5" t="s">
        <v>1</v>
      </c>
      <c r="G2" s="6"/>
      <c r="H2" s="5"/>
    </row>
    <row r="3" spans="1:15" ht="15" x14ac:dyDescent="0.2">
      <c r="B3"/>
      <c r="C3" s="90"/>
      <c r="D3" s="15"/>
      <c r="E3" s="16"/>
      <c r="F3" s="9" t="s">
        <v>2</v>
      </c>
      <c r="G3" s="92"/>
      <c r="H3" s="91"/>
      <c r="I3" s="15"/>
      <c r="J3" s="16" t="s">
        <v>3</v>
      </c>
      <c r="K3" s="18"/>
      <c r="L3" s="18"/>
    </row>
    <row r="4" spans="1:15" ht="15" x14ac:dyDescent="0.2">
      <c r="B4" t="s">
        <v>4</v>
      </c>
      <c r="C4" s="19"/>
      <c r="D4" s="19"/>
      <c r="E4" s="20"/>
      <c r="F4" s="20"/>
      <c r="G4" s="93"/>
      <c r="H4" s="20"/>
      <c r="I4" s="15"/>
      <c r="J4" s="16" t="s">
        <v>5</v>
      </c>
      <c r="K4" s="21">
        <f>N250</f>
        <v>580330.26</v>
      </c>
      <c r="L4" s="18"/>
    </row>
    <row r="5" spans="1:15" ht="15" x14ac:dyDescent="0.2">
      <c r="B5" t="s">
        <v>6</v>
      </c>
      <c r="C5" s="19" t="s">
        <v>382</v>
      </c>
      <c r="D5" s="123" t="s">
        <v>331</v>
      </c>
      <c r="E5" s="122"/>
      <c r="F5" s="20"/>
      <c r="G5" s="93"/>
      <c r="H5" s="20"/>
      <c r="I5" s="15"/>
      <c r="J5" s="16" t="s">
        <v>7</v>
      </c>
      <c r="K5" s="21">
        <f>O250</f>
        <v>1356451.9999999991</v>
      </c>
      <c r="L5" s="18"/>
    </row>
    <row r="6" spans="1:15" s="12" customFormat="1" ht="15" x14ac:dyDescent="0.2">
      <c r="A6" s="1"/>
      <c r="B6" t="s">
        <v>8</v>
      </c>
      <c r="C6" s="94">
        <v>2023</v>
      </c>
      <c r="D6" s="94" t="s">
        <v>191</v>
      </c>
      <c r="E6" s="20"/>
      <c r="F6" s="20"/>
      <c r="G6" s="93"/>
      <c r="H6" s="20"/>
      <c r="I6" s="15"/>
      <c r="J6" s="16" t="s">
        <v>9</v>
      </c>
      <c r="K6" s="18">
        <f>IFERROR(K4/K5,0)</f>
        <v>0.42782955828883029</v>
      </c>
      <c r="L6" s="22"/>
      <c r="M6" s="112"/>
    </row>
    <row r="7" spans="1:15" ht="29.25" customHeight="1" x14ac:dyDescent="0.15">
      <c r="C7" s="10"/>
      <c r="D7" s="10"/>
      <c r="E7" s="10"/>
      <c r="F7" s="10" t="s">
        <v>176</v>
      </c>
      <c r="G7" s="11"/>
      <c r="H7" s="10"/>
    </row>
    <row r="8" spans="1:15" ht="14" x14ac:dyDescent="0.2">
      <c r="A8" s="4"/>
      <c r="B8" s="24" t="s">
        <v>10</v>
      </c>
      <c r="C8" s="95" t="s">
        <v>11</v>
      </c>
      <c r="D8" s="24"/>
      <c r="E8" s="25" t="s">
        <v>12</v>
      </c>
      <c r="F8" s="25" t="s">
        <v>13</v>
      </c>
      <c r="G8" s="96" t="s">
        <v>14</v>
      </c>
      <c r="H8" s="25" t="s">
        <v>15</v>
      </c>
      <c r="I8" s="24" t="s">
        <v>16</v>
      </c>
      <c r="J8" s="97" t="s">
        <v>17</v>
      </c>
      <c r="K8" s="27" t="s">
        <v>18</v>
      </c>
      <c r="L8" s="26" t="s">
        <v>19</v>
      </c>
      <c r="M8" s="95" t="s">
        <v>433</v>
      </c>
      <c r="N8" s="26" t="s">
        <v>20</v>
      </c>
      <c r="O8" s="27" t="s">
        <v>21</v>
      </c>
    </row>
    <row r="9" spans="1:15" ht="14" x14ac:dyDescent="0.2">
      <c r="A9" s="4"/>
      <c r="B9" s="83"/>
      <c r="C9" s="98"/>
      <c r="D9" s="83"/>
      <c r="E9" s="36"/>
      <c r="F9" s="36"/>
      <c r="G9" s="99"/>
      <c r="H9" s="36"/>
      <c r="I9" s="83"/>
      <c r="J9" s="99"/>
      <c r="K9" s="83"/>
      <c r="L9" s="84"/>
      <c r="M9" s="98"/>
      <c r="N9" s="84"/>
      <c r="O9" s="83"/>
    </row>
    <row r="10" spans="1:15" ht="12.75" customHeight="1" x14ac:dyDescent="0.2">
      <c r="B10" s="142" t="s">
        <v>22</v>
      </c>
      <c r="C10" s="34"/>
      <c r="D10" s="33"/>
      <c r="E10" s="29"/>
      <c r="F10" s="29"/>
      <c r="G10" s="100"/>
      <c r="H10" s="29"/>
      <c r="I10" s="40"/>
      <c r="J10" s="101"/>
      <c r="K10" s="31"/>
      <c r="L10" s="30"/>
      <c r="M10" s="29"/>
      <c r="N10" s="31"/>
      <c r="O10" s="31"/>
    </row>
    <row r="11" spans="1:15" ht="12.75" customHeight="1" x14ac:dyDescent="0.2">
      <c r="B11" s="143" t="s">
        <v>230</v>
      </c>
      <c r="C11" s="102">
        <v>20</v>
      </c>
      <c r="D11" s="125"/>
      <c r="E11" s="29">
        <v>18.7</v>
      </c>
      <c r="F11" s="29">
        <v>18.7</v>
      </c>
      <c r="G11" s="100"/>
      <c r="H11" s="29"/>
      <c r="I11" s="43">
        <v>89</v>
      </c>
      <c r="J11" s="101">
        <f t="shared" ref="J11" si="0">IFERROR((C11/(I11/1.25))*F11/E11,0)</f>
        <v>0.28089887640449435</v>
      </c>
      <c r="K11" s="31">
        <f t="shared" ref="K11" si="1">IFERROR(I11/1.25-(F11/E11*C11),0)</f>
        <v>51.2</v>
      </c>
      <c r="L11" s="30">
        <f t="shared" ref="L11" si="2">IFERROR(1-J11,0)</f>
        <v>0.7191011235955056</v>
      </c>
      <c r="M11" s="29">
        <v>24</v>
      </c>
      <c r="N11" s="31">
        <f t="shared" ref="N11" si="3">IFERROR((C11*M11)*F11/E11,0)</f>
        <v>480</v>
      </c>
      <c r="O11" s="31">
        <f t="shared" ref="O11" si="4">I11/1.25*M11</f>
        <v>1708.8000000000002</v>
      </c>
    </row>
    <row r="12" spans="1:15" ht="12.75" customHeight="1" x14ac:dyDescent="0.2">
      <c r="B12" s="143" t="s">
        <v>244</v>
      </c>
      <c r="C12" s="102">
        <v>138</v>
      </c>
      <c r="D12" s="125"/>
      <c r="E12" s="29">
        <v>75</v>
      </c>
      <c r="F12" s="29">
        <v>75</v>
      </c>
      <c r="G12" s="100"/>
      <c r="H12" s="29"/>
      <c r="I12" s="43">
        <v>548</v>
      </c>
      <c r="J12" s="101">
        <f t="shared" ref="J12" si="5">IFERROR((C12/(I12/1.25))*F12/E12,0)</f>
        <v>0.31478102189781021</v>
      </c>
      <c r="K12" s="31">
        <f t="shared" ref="K12:K124" si="6">IFERROR(I12/1.25-(F12/E12*C12),0)</f>
        <v>300.39999999999998</v>
      </c>
      <c r="L12" s="30">
        <f t="shared" ref="L12:L127" si="7">IFERROR(1-J12,0)</f>
        <v>0.68521897810218979</v>
      </c>
      <c r="M12" s="29">
        <v>5</v>
      </c>
      <c r="N12" s="31">
        <f t="shared" ref="N12:N124" si="8">IFERROR((C12*M12)*F12/E12,0)</f>
        <v>690</v>
      </c>
      <c r="O12" s="31">
        <f t="shared" ref="O12:O34" si="9">I12/1.25*M12</f>
        <v>2192</v>
      </c>
    </row>
    <row r="13" spans="1:15" ht="12.75" customHeight="1" x14ac:dyDescent="0.2">
      <c r="B13" s="143" t="s">
        <v>372</v>
      </c>
      <c r="C13" s="102">
        <v>225</v>
      </c>
      <c r="D13" s="125"/>
      <c r="E13" s="29">
        <v>75</v>
      </c>
      <c r="F13" s="29">
        <v>75</v>
      </c>
      <c r="G13" s="100"/>
      <c r="H13" s="29"/>
      <c r="I13" s="43">
        <v>657</v>
      </c>
      <c r="J13" s="101">
        <f t="shared" ref="J13" si="10">IFERROR((C13/(I13/1.25))*F13/E13,0)</f>
        <v>0.42808219178082185</v>
      </c>
      <c r="K13" s="31">
        <f t="shared" ref="K13" si="11">IFERROR(I13/1.25-(F13/E13*C13),0)</f>
        <v>300.60000000000002</v>
      </c>
      <c r="L13" s="30">
        <f t="shared" ref="L13" si="12">IFERROR(1-J13,0)</f>
        <v>0.57191780821917815</v>
      </c>
      <c r="M13" s="29">
        <v>11</v>
      </c>
      <c r="N13" s="31">
        <f t="shared" ref="N13" si="13">IFERROR((C13*M13)*F13/E13,0)</f>
        <v>2475</v>
      </c>
      <c r="O13" s="31">
        <f t="shared" ref="O13" si="14">I13/1.25*M13</f>
        <v>5781.6</v>
      </c>
    </row>
    <row r="14" spans="1:15" ht="12.75" customHeight="1" x14ac:dyDescent="0.2">
      <c r="B14" s="143" t="s">
        <v>373</v>
      </c>
      <c r="C14" s="102">
        <v>236</v>
      </c>
      <c r="D14" s="125"/>
      <c r="E14" s="29">
        <v>75</v>
      </c>
      <c r="F14" s="29">
        <v>75</v>
      </c>
      <c r="G14" s="100"/>
      <c r="H14" s="29"/>
      <c r="I14" s="43">
        <v>671</v>
      </c>
      <c r="J14" s="101">
        <f t="shared" ref="J14" si="15">IFERROR((C14/(I14/1.25))*F14/E14,0)</f>
        <v>0.43964232488822658</v>
      </c>
      <c r="K14" s="31">
        <f t="shared" ref="K14" si="16">IFERROR(I14/1.25-(F14/E14*C14),0)</f>
        <v>300.79999999999995</v>
      </c>
      <c r="L14" s="30">
        <f t="shared" ref="L14" si="17">IFERROR(1-J14,0)</f>
        <v>0.56035767511177337</v>
      </c>
      <c r="M14" s="29">
        <v>9</v>
      </c>
      <c r="N14" s="31">
        <f t="shared" ref="N14" si="18">IFERROR((C14*M14)*F14/E14,0)</f>
        <v>2124</v>
      </c>
      <c r="O14" s="31">
        <f t="shared" ref="O14" si="19">I14/1.25*M14</f>
        <v>4831.2</v>
      </c>
    </row>
    <row r="15" spans="1:15" ht="12.75" customHeight="1" x14ac:dyDescent="0.2">
      <c r="B15" s="143" t="s">
        <v>89</v>
      </c>
      <c r="C15" s="102">
        <v>88</v>
      </c>
      <c r="D15" s="125"/>
      <c r="E15" s="29">
        <v>75</v>
      </c>
      <c r="F15" s="29">
        <v>75</v>
      </c>
      <c r="G15" s="100"/>
      <c r="H15" s="29"/>
      <c r="I15" s="43">
        <v>399</v>
      </c>
      <c r="J15" s="101">
        <f t="shared" ref="J15:J41" si="20">IFERROR((C15/(I15/1.25))*F15/E15,0)</f>
        <v>0.27568922305764409</v>
      </c>
      <c r="K15" s="31">
        <f t="shared" ref="K15" si="21">IFERROR(I15/1.25-(F15/E15*C15),0)</f>
        <v>231.2</v>
      </c>
      <c r="L15" s="30">
        <f t="shared" ref="L15" si="22">IFERROR(1-J15,0)</f>
        <v>0.72431077694235591</v>
      </c>
      <c r="M15" s="29">
        <v>18</v>
      </c>
      <c r="N15" s="31">
        <f t="shared" ref="N15" si="23">IFERROR((C15*M15)*F15/E15,0)</f>
        <v>1584</v>
      </c>
      <c r="O15" s="31">
        <f t="shared" ref="O15" si="24">I15/1.25*M15</f>
        <v>5745.5999999999995</v>
      </c>
    </row>
    <row r="16" spans="1:15" ht="12.75" customHeight="1" x14ac:dyDescent="0.2">
      <c r="B16" s="143" t="s">
        <v>98</v>
      </c>
      <c r="C16" s="102">
        <v>219</v>
      </c>
      <c r="D16" s="125"/>
      <c r="E16" s="29">
        <v>75</v>
      </c>
      <c r="F16" s="29">
        <v>75</v>
      </c>
      <c r="G16" s="100"/>
      <c r="H16" s="29"/>
      <c r="I16" s="41">
        <v>650</v>
      </c>
      <c r="J16" s="101">
        <f t="shared" si="20"/>
        <v>0.42115384615384616</v>
      </c>
      <c r="K16" s="31">
        <f t="shared" ref="K16:K19" si="25">IFERROR(I16/1.25-(F16/E16*C16),0)</f>
        <v>301</v>
      </c>
      <c r="L16" s="30">
        <f t="shared" ref="L16:L19" si="26">IFERROR(1-J16,0)</f>
        <v>0.57884615384615379</v>
      </c>
      <c r="M16" s="29">
        <v>31</v>
      </c>
      <c r="N16" s="31">
        <f t="shared" ref="N16:N19" si="27">IFERROR((C16*M16)*F16/E16,0)</f>
        <v>6789</v>
      </c>
      <c r="O16" s="31">
        <f t="shared" ref="O16:O19" si="28">I16/1.25*M16</f>
        <v>16120</v>
      </c>
    </row>
    <row r="17" spans="2:25" ht="12.75" customHeight="1" x14ac:dyDescent="0.2">
      <c r="B17" s="143" t="s">
        <v>99</v>
      </c>
      <c r="C17" s="102">
        <v>250</v>
      </c>
      <c r="D17" s="126" t="s">
        <v>192</v>
      </c>
      <c r="E17" s="29">
        <v>75</v>
      </c>
      <c r="F17" s="29">
        <v>75</v>
      </c>
      <c r="G17" s="100"/>
      <c r="H17" s="29"/>
      <c r="I17" s="43">
        <v>688</v>
      </c>
      <c r="J17" s="101">
        <f t="shared" si="20"/>
        <v>0.45421511627906974</v>
      </c>
      <c r="K17" s="31">
        <f t="shared" ref="K17:K18" si="29">IFERROR(I17/1.25-(F17/E17*C17),0)</f>
        <v>300.39999999999998</v>
      </c>
      <c r="L17" s="30">
        <f t="shared" ref="L17:L18" si="30">IFERROR(1-J17,0)</f>
        <v>0.54578488372093026</v>
      </c>
      <c r="M17" s="29">
        <v>20</v>
      </c>
      <c r="N17" s="31">
        <f t="shared" ref="N17:N18" si="31">IFERROR((C17*M17)*F17/E17,0)</f>
        <v>5000</v>
      </c>
      <c r="O17" s="31">
        <f t="shared" ref="O17:O18" si="32">I17/1.25*M17</f>
        <v>11008</v>
      </c>
    </row>
    <row r="18" spans="2:25" ht="12.75" customHeight="1" x14ac:dyDescent="0.2">
      <c r="B18" s="143" t="s">
        <v>205</v>
      </c>
      <c r="C18" s="102">
        <v>256</v>
      </c>
      <c r="D18" s="126" t="s">
        <v>192</v>
      </c>
      <c r="E18" s="29">
        <v>75</v>
      </c>
      <c r="F18" s="29">
        <v>75</v>
      </c>
      <c r="G18" s="100"/>
      <c r="H18" s="29"/>
      <c r="I18" s="43">
        <v>715</v>
      </c>
      <c r="J18" s="101">
        <f t="shared" si="20"/>
        <v>0.44755244755244755</v>
      </c>
      <c r="K18" s="31">
        <f t="shared" si="29"/>
        <v>316</v>
      </c>
      <c r="L18" s="30">
        <f t="shared" si="30"/>
        <v>0.5524475524475525</v>
      </c>
      <c r="M18" s="29">
        <v>5</v>
      </c>
      <c r="N18" s="31">
        <f t="shared" si="31"/>
        <v>1280</v>
      </c>
      <c r="O18" s="31">
        <f t="shared" si="32"/>
        <v>2860</v>
      </c>
    </row>
    <row r="19" spans="2:25" ht="12.75" customHeight="1" x14ac:dyDescent="0.2">
      <c r="B19" s="143" t="s">
        <v>206</v>
      </c>
      <c r="C19" s="102">
        <v>563</v>
      </c>
      <c r="D19" s="126" t="s">
        <v>192</v>
      </c>
      <c r="E19" s="29">
        <v>75</v>
      </c>
      <c r="F19" s="29">
        <v>75</v>
      </c>
      <c r="G19" s="100"/>
      <c r="H19" s="29"/>
      <c r="I19" s="43">
        <v>1328</v>
      </c>
      <c r="J19" s="101">
        <f t="shared" ref="J19" si="33">IFERROR((C19/(I19/1.25))*F19/E19,0)</f>
        <v>0.52993222891566261</v>
      </c>
      <c r="K19" s="31">
        <f t="shared" si="25"/>
        <v>499.40000000000009</v>
      </c>
      <c r="L19" s="30">
        <f t="shared" si="26"/>
        <v>0.47006777108433739</v>
      </c>
      <c r="M19" s="29">
        <v>2</v>
      </c>
      <c r="N19" s="31">
        <f t="shared" si="27"/>
        <v>1126</v>
      </c>
      <c r="O19" s="31">
        <f t="shared" si="28"/>
        <v>2124.8000000000002</v>
      </c>
    </row>
    <row r="20" spans="2:25" ht="12.75" customHeight="1" x14ac:dyDescent="0.2">
      <c r="B20" s="143" t="s">
        <v>222</v>
      </c>
      <c r="C20" s="102">
        <v>500</v>
      </c>
      <c r="D20" s="126" t="s">
        <v>192</v>
      </c>
      <c r="E20" s="29">
        <v>75</v>
      </c>
      <c r="F20" s="29">
        <v>75</v>
      </c>
      <c r="G20" s="100"/>
      <c r="H20" s="29"/>
      <c r="I20" s="43">
        <v>1328</v>
      </c>
      <c r="J20" s="101">
        <f t="shared" ref="J20" si="34">IFERROR((C20/(I20/1.25))*F20/E20,0)</f>
        <v>0.47063253012048195</v>
      </c>
      <c r="K20" s="31">
        <f t="shared" ref="K20" si="35">IFERROR(I20/1.25-(F20/E20*C20),0)</f>
        <v>562.40000000000009</v>
      </c>
      <c r="L20" s="30">
        <f t="shared" ref="L20" si="36">IFERROR(1-J20,0)</f>
        <v>0.5293674698795181</v>
      </c>
      <c r="M20" s="29">
        <v>2</v>
      </c>
      <c r="N20" s="31">
        <f t="shared" ref="N20" si="37">IFERROR((C20*M20)*F20/E20,0)</f>
        <v>1000</v>
      </c>
      <c r="O20" s="31">
        <f t="shared" ref="O20" si="38">I20/1.25*M20</f>
        <v>2124.8000000000002</v>
      </c>
    </row>
    <row r="21" spans="2:25" ht="12.75" customHeight="1" x14ac:dyDescent="0.2">
      <c r="B21" s="144" t="s">
        <v>200</v>
      </c>
      <c r="C21" s="102">
        <v>154</v>
      </c>
      <c r="D21" s="126" t="s">
        <v>192</v>
      </c>
      <c r="E21" s="29">
        <v>75</v>
      </c>
      <c r="F21" s="29">
        <v>75</v>
      </c>
      <c r="G21" s="100"/>
      <c r="H21" s="29"/>
      <c r="I21" s="43">
        <v>568</v>
      </c>
      <c r="J21" s="101">
        <f t="shared" si="20"/>
        <v>0.33890845070422537</v>
      </c>
      <c r="K21" s="31">
        <f t="shared" si="6"/>
        <v>300.39999999999998</v>
      </c>
      <c r="L21" s="30">
        <f t="shared" si="7"/>
        <v>0.66109154929577463</v>
      </c>
      <c r="M21" s="29">
        <v>2</v>
      </c>
      <c r="N21" s="31">
        <f t="shared" si="8"/>
        <v>308</v>
      </c>
      <c r="O21" s="31">
        <f t="shared" si="9"/>
        <v>908.8</v>
      </c>
    </row>
    <row r="22" spans="2:25" s="105" customFormat="1" ht="12.75" customHeight="1" x14ac:dyDescent="0.2">
      <c r="B22" s="143" t="s">
        <v>100</v>
      </c>
      <c r="C22" s="102">
        <v>218</v>
      </c>
      <c r="D22" s="126" t="s">
        <v>192</v>
      </c>
      <c r="E22" s="29">
        <v>75</v>
      </c>
      <c r="F22" s="29">
        <v>75</v>
      </c>
      <c r="G22" s="100"/>
      <c r="H22" s="29"/>
      <c r="I22" s="43">
        <v>648</v>
      </c>
      <c r="J22" s="101">
        <f t="shared" ref="J22:J25" si="39">IFERROR((C22/(I22/1.25))*F22/E22,0)</f>
        <v>0.42052469135802473</v>
      </c>
      <c r="K22" s="31">
        <f t="shared" ref="K22:K25" si="40">IFERROR(I22/1.25-(F22/E22*C22),0)</f>
        <v>300.39999999999998</v>
      </c>
      <c r="L22" s="30">
        <f t="shared" ref="L22:L25" si="41">IFERROR(1-J22,0)</f>
        <v>0.57947530864197527</v>
      </c>
      <c r="M22" s="29">
        <v>3</v>
      </c>
      <c r="N22" s="31">
        <f t="shared" ref="N22:N25" si="42">IFERROR((C22*M22)*F22/E22,0)</f>
        <v>654</v>
      </c>
      <c r="O22" s="31">
        <f t="shared" ref="O22:O25" si="43">I22/1.25*M22</f>
        <v>1555.1999999999998</v>
      </c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2:25" ht="12.75" customHeight="1" x14ac:dyDescent="0.2">
      <c r="B23" s="143" t="s">
        <v>208</v>
      </c>
      <c r="C23" s="102">
        <v>143</v>
      </c>
      <c r="D23" s="126" t="s">
        <v>192</v>
      </c>
      <c r="E23" s="29">
        <v>75</v>
      </c>
      <c r="F23" s="29">
        <v>75</v>
      </c>
      <c r="G23" s="100"/>
      <c r="H23" s="29"/>
      <c r="I23" s="102">
        <v>554</v>
      </c>
      <c r="J23" s="101">
        <f t="shared" ref="J23" si="44">IFERROR((C23/(I23/1.25))*F23/E23,0)</f>
        <v>0.32265342960288812</v>
      </c>
      <c r="K23" s="31">
        <f t="shared" ref="K23" si="45">IFERROR(I23/1.25-(F23/E23*C23),0)</f>
        <v>300.2</v>
      </c>
      <c r="L23" s="30">
        <f t="shared" ref="L23" si="46">IFERROR(1-J23,0)</f>
        <v>0.67734657039711188</v>
      </c>
      <c r="M23" s="29">
        <v>2</v>
      </c>
      <c r="N23" s="31">
        <f t="shared" ref="N23" si="47">IFERROR((C23*M23)*F23/E23,0)</f>
        <v>286</v>
      </c>
      <c r="O23" s="31">
        <f>I23/1.25*M23</f>
        <v>886.4</v>
      </c>
    </row>
    <row r="24" spans="2:25" ht="12.75" customHeight="1" x14ac:dyDescent="0.2">
      <c r="B24" s="143" t="s">
        <v>232</v>
      </c>
      <c r="C24" s="102">
        <v>412</v>
      </c>
      <c r="D24" s="126" t="s">
        <v>192</v>
      </c>
      <c r="E24" s="29">
        <v>75</v>
      </c>
      <c r="F24" s="29">
        <v>75</v>
      </c>
      <c r="G24" s="100"/>
      <c r="H24" s="29"/>
      <c r="I24" s="102">
        <v>895</v>
      </c>
      <c r="J24" s="101">
        <f t="shared" si="39"/>
        <v>0.57541899441340782</v>
      </c>
      <c r="K24" s="31">
        <f t="shared" si="40"/>
        <v>304</v>
      </c>
      <c r="L24" s="30">
        <f t="shared" si="41"/>
        <v>0.42458100558659218</v>
      </c>
      <c r="M24" s="29">
        <v>3</v>
      </c>
      <c r="N24" s="31">
        <f t="shared" si="42"/>
        <v>1236</v>
      </c>
      <c r="O24" s="31">
        <f>I24/1.25*M24</f>
        <v>2148</v>
      </c>
    </row>
    <row r="25" spans="2:25" s="105" customFormat="1" ht="12.75" customHeight="1" x14ac:dyDescent="0.2">
      <c r="B25" s="143" t="s">
        <v>231</v>
      </c>
      <c r="C25" s="102">
        <v>191</v>
      </c>
      <c r="D25" s="126" t="s">
        <v>192</v>
      </c>
      <c r="E25" s="29">
        <v>75</v>
      </c>
      <c r="F25" s="29">
        <v>75</v>
      </c>
      <c r="G25" s="100"/>
      <c r="H25" s="29"/>
      <c r="I25" s="43">
        <v>614</v>
      </c>
      <c r="J25" s="101">
        <f t="shared" si="39"/>
        <v>0.38884364820846906</v>
      </c>
      <c r="K25" s="31">
        <f t="shared" si="40"/>
        <v>300.2</v>
      </c>
      <c r="L25" s="30">
        <f t="shared" si="41"/>
        <v>0.61115635179153094</v>
      </c>
      <c r="M25" s="29">
        <v>1</v>
      </c>
      <c r="N25" s="31">
        <f t="shared" si="42"/>
        <v>191</v>
      </c>
      <c r="O25" s="31">
        <f t="shared" si="43"/>
        <v>491.2</v>
      </c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2:25" s="121" customFormat="1" ht="12.75" customHeight="1" x14ac:dyDescent="0.2">
      <c r="B26" s="145" t="s">
        <v>105</v>
      </c>
      <c r="C26" s="114">
        <v>170</v>
      </c>
      <c r="D26" s="126" t="s">
        <v>192</v>
      </c>
      <c r="E26" s="115">
        <v>75</v>
      </c>
      <c r="F26" s="115">
        <v>75</v>
      </c>
      <c r="G26" s="116"/>
      <c r="H26" s="115"/>
      <c r="I26" s="117">
        <v>634</v>
      </c>
      <c r="J26" s="118">
        <f t="shared" si="20"/>
        <v>0.33517350157728709</v>
      </c>
      <c r="K26" s="119">
        <f t="shared" si="6"/>
        <v>337.2</v>
      </c>
      <c r="L26" s="120">
        <f t="shared" si="7"/>
        <v>0.66482649842271291</v>
      </c>
      <c r="M26" s="115">
        <v>2</v>
      </c>
      <c r="N26" s="119">
        <f t="shared" si="8"/>
        <v>340</v>
      </c>
      <c r="O26" s="119">
        <f t="shared" si="9"/>
        <v>1014.4</v>
      </c>
    </row>
    <row r="27" spans="2:25" s="121" customFormat="1" ht="12.75" customHeight="1" x14ac:dyDescent="0.2">
      <c r="B27" s="145" t="s">
        <v>201</v>
      </c>
      <c r="C27" s="114">
        <v>450</v>
      </c>
      <c r="D27" s="126" t="s">
        <v>192</v>
      </c>
      <c r="E27" s="115">
        <v>75</v>
      </c>
      <c r="F27" s="115">
        <v>75</v>
      </c>
      <c r="G27" s="116"/>
      <c r="H27" s="115"/>
      <c r="I27" s="117">
        <v>1188</v>
      </c>
      <c r="J27" s="118">
        <f t="shared" ref="J27" si="48">IFERROR((C27/(I27/1.25))*F27/E27,0)</f>
        <v>0.47348484848484856</v>
      </c>
      <c r="K27" s="119">
        <f t="shared" ref="K27" si="49">IFERROR(I27/1.25-(F27/E27*C27),0)</f>
        <v>500.4</v>
      </c>
      <c r="L27" s="120">
        <f t="shared" ref="L27" si="50">IFERROR(1-J27,0)</f>
        <v>0.52651515151515138</v>
      </c>
      <c r="M27" s="115">
        <v>3</v>
      </c>
      <c r="N27" s="119">
        <f t="shared" ref="N27" si="51">IFERROR((C27*M27)*F27/E27,0)</f>
        <v>1350</v>
      </c>
      <c r="O27" s="119">
        <f t="shared" ref="O27" si="52">I27/1.25*M27</f>
        <v>2851.2</v>
      </c>
    </row>
    <row r="28" spans="2:25" s="121" customFormat="1" ht="12.75" customHeight="1" x14ac:dyDescent="0.2">
      <c r="B28" s="145" t="s">
        <v>264</v>
      </c>
      <c r="C28" s="114">
        <v>450</v>
      </c>
      <c r="D28" s="126" t="s">
        <v>192</v>
      </c>
      <c r="E28" s="115">
        <v>75</v>
      </c>
      <c r="F28" s="115">
        <v>75</v>
      </c>
      <c r="G28" s="116"/>
      <c r="H28" s="115"/>
      <c r="I28" s="117">
        <v>1188</v>
      </c>
      <c r="J28" s="118">
        <f t="shared" ref="J28:J32" si="53">IFERROR((C28/(I28/1.25))*F28/E28,0)</f>
        <v>0.47348484848484856</v>
      </c>
      <c r="K28" s="119">
        <f t="shared" ref="K28:K32" si="54">IFERROR(I28/1.25-(F28/E28*C28),0)</f>
        <v>500.4</v>
      </c>
      <c r="L28" s="120">
        <f t="shared" ref="L28:L32" si="55">IFERROR(1-J28,0)</f>
        <v>0.52651515151515138</v>
      </c>
      <c r="M28" s="115">
        <v>3</v>
      </c>
      <c r="N28" s="119">
        <f t="shared" ref="N28:N32" si="56">IFERROR((C28*M28)*F28/E28,0)</f>
        <v>1350</v>
      </c>
      <c r="O28" s="119">
        <f t="shared" ref="O28:O32" si="57">I28/1.25*M28</f>
        <v>2851.2</v>
      </c>
    </row>
    <row r="29" spans="2:25" s="121" customFormat="1" ht="12.75" customHeight="1" x14ac:dyDescent="0.2">
      <c r="B29" s="145" t="s">
        <v>202</v>
      </c>
      <c r="C29" s="114">
        <v>513</v>
      </c>
      <c r="D29" s="126" t="s">
        <v>192</v>
      </c>
      <c r="E29" s="115">
        <v>75</v>
      </c>
      <c r="F29" s="115">
        <v>75</v>
      </c>
      <c r="G29" s="116"/>
      <c r="H29" s="115"/>
      <c r="I29" s="117">
        <v>1267</v>
      </c>
      <c r="J29" s="118">
        <f t="shared" ref="J29" si="58">IFERROR((C29/(I29/1.25))*F29/E29,0)</f>
        <v>0.50611681136543019</v>
      </c>
      <c r="K29" s="119">
        <f t="shared" ref="K29" si="59">IFERROR(I29/1.25-(F29/E29*C29),0)</f>
        <v>500.6</v>
      </c>
      <c r="L29" s="120">
        <f t="shared" ref="L29" si="60">IFERROR(1-J29,0)</f>
        <v>0.49388318863456981</v>
      </c>
      <c r="M29" s="115">
        <v>3</v>
      </c>
      <c r="N29" s="119">
        <f t="shared" ref="N29" si="61">IFERROR((C29*M29)*F29/E29,0)</f>
        <v>1539</v>
      </c>
      <c r="O29" s="119">
        <f t="shared" ref="O29" si="62">I29/1.25*M29</f>
        <v>3040.8</v>
      </c>
    </row>
    <row r="30" spans="2:25" s="121" customFormat="1" ht="12.75" customHeight="1" x14ac:dyDescent="0.2">
      <c r="B30" s="145" t="s">
        <v>265</v>
      </c>
      <c r="C30" s="114">
        <v>549</v>
      </c>
      <c r="D30" s="126" t="s">
        <v>192</v>
      </c>
      <c r="E30" s="115">
        <v>75</v>
      </c>
      <c r="F30" s="115">
        <v>75</v>
      </c>
      <c r="G30" s="116"/>
      <c r="H30" s="115"/>
      <c r="I30" s="117">
        <v>1357</v>
      </c>
      <c r="J30" s="118">
        <f t="shared" si="53"/>
        <v>0.5057111274871039</v>
      </c>
      <c r="K30" s="119">
        <f t="shared" si="54"/>
        <v>536.59999999999991</v>
      </c>
      <c r="L30" s="120">
        <f t="shared" si="55"/>
        <v>0.4942888725128961</v>
      </c>
      <c r="M30" s="115">
        <v>3</v>
      </c>
      <c r="N30" s="119">
        <f t="shared" si="56"/>
        <v>1647</v>
      </c>
      <c r="O30" s="119">
        <f t="shared" si="57"/>
        <v>3256.7999999999997</v>
      </c>
    </row>
    <row r="31" spans="2:25" s="121" customFormat="1" ht="12.75" customHeight="1" x14ac:dyDescent="0.2">
      <c r="B31" s="145" t="s">
        <v>203</v>
      </c>
      <c r="C31" s="114">
        <v>400</v>
      </c>
      <c r="D31" s="126" t="s">
        <v>192</v>
      </c>
      <c r="E31" s="115">
        <v>75</v>
      </c>
      <c r="F31" s="115">
        <v>75</v>
      </c>
      <c r="G31" s="116"/>
      <c r="H31" s="115"/>
      <c r="I31" s="117">
        <v>1125</v>
      </c>
      <c r="J31" s="118">
        <f t="shared" si="53"/>
        <v>0.44444444444444436</v>
      </c>
      <c r="K31" s="119">
        <f t="shared" si="54"/>
        <v>500</v>
      </c>
      <c r="L31" s="120">
        <f t="shared" si="55"/>
        <v>0.55555555555555558</v>
      </c>
      <c r="M31" s="115">
        <v>3</v>
      </c>
      <c r="N31" s="119">
        <f t="shared" si="56"/>
        <v>1200</v>
      </c>
      <c r="O31" s="119">
        <f t="shared" si="57"/>
        <v>2700</v>
      </c>
    </row>
    <row r="32" spans="2:25" s="121" customFormat="1" ht="12.75" customHeight="1" x14ac:dyDescent="0.2">
      <c r="B32" s="145" t="s">
        <v>266</v>
      </c>
      <c r="C32" s="114">
        <v>400</v>
      </c>
      <c r="D32" s="126" t="s">
        <v>192</v>
      </c>
      <c r="E32" s="115">
        <v>75</v>
      </c>
      <c r="F32" s="115">
        <v>75</v>
      </c>
      <c r="G32" s="116"/>
      <c r="H32" s="115"/>
      <c r="I32" s="117">
        <v>1125</v>
      </c>
      <c r="J32" s="118">
        <f t="shared" si="53"/>
        <v>0.44444444444444436</v>
      </c>
      <c r="K32" s="119">
        <f t="shared" si="54"/>
        <v>500</v>
      </c>
      <c r="L32" s="120">
        <f t="shared" si="55"/>
        <v>0.55555555555555558</v>
      </c>
      <c r="M32" s="115">
        <v>3</v>
      </c>
      <c r="N32" s="119">
        <f t="shared" si="56"/>
        <v>1200</v>
      </c>
      <c r="O32" s="119">
        <f t="shared" si="57"/>
        <v>2700</v>
      </c>
    </row>
    <row r="33" spans="2:25" s="121" customFormat="1" ht="12.75" customHeight="1" x14ac:dyDescent="0.2">
      <c r="B33" s="145" t="s">
        <v>267</v>
      </c>
      <c r="C33" s="114">
        <v>450</v>
      </c>
      <c r="D33" s="126" t="s">
        <v>192</v>
      </c>
      <c r="E33" s="115">
        <v>75</v>
      </c>
      <c r="F33" s="115">
        <v>75</v>
      </c>
      <c r="G33" s="116"/>
      <c r="H33" s="115"/>
      <c r="I33" s="117">
        <v>1188</v>
      </c>
      <c r="J33" s="118">
        <f t="shared" si="20"/>
        <v>0.47348484848484856</v>
      </c>
      <c r="K33" s="119">
        <f t="shared" si="6"/>
        <v>500.4</v>
      </c>
      <c r="L33" s="120">
        <f t="shared" si="7"/>
        <v>0.52651515151515138</v>
      </c>
      <c r="M33" s="115">
        <v>3</v>
      </c>
      <c r="N33" s="119">
        <f t="shared" si="8"/>
        <v>1350</v>
      </c>
      <c r="O33" s="119">
        <f t="shared" si="9"/>
        <v>2851.2</v>
      </c>
    </row>
    <row r="34" spans="2:25" ht="12.75" customHeight="1" x14ac:dyDescent="0.2">
      <c r="B34" s="143" t="s">
        <v>147</v>
      </c>
      <c r="C34" s="102">
        <v>119</v>
      </c>
      <c r="D34" s="125"/>
      <c r="E34" s="29">
        <v>75</v>
      </c>
      <c r="F34" s="29">
        <v>75</v>
      </c>
      <c r="G34" s="100"/>
      <c r="H34" s="29"/>
      <c r="I34" s="43">
        <v>435</v>
      </c>
      <c r="J34" s="101">
        <f t="shared" si="20"/>
        <v>0.34195402298850575</v>
      </c>
      <c r="K34" s="31">
        <f t="shared" si="6"/>
        <v>229</v>
      </c>
      <c r="L34" s="30">
        <f t="shared" si="7"/>
        <v>0.65804597701149425</v>
      </c>
      <c r="M34" s="29">
        <v>17</v>
      </c>
      <c r="N34" s="31">
        <f t="shared" si="8"/>
        <v>2023</v>
      </c>
      <c r="O34" s="31">
        <f t="shared" si="9"/>
        <v>5916</v>
      </c>
    </row>
    <row r="35" spans="2:25" s="105" customFormat="1" ht="12.75" customHeight="1" x14ac:dyDescent="0.2">
      <c r="B35" s="143" t="s">
        <v>260</v>
      </c>
      <c r="C35" s="102">
        <v>149</v>
      </c>
      <c r="D35" s="125"/>
      <c r="E35" s="29">
        <v>75</v>
      </c>
      <c r="F35" s="29">
        <v>75</v>
      </c>
      <c r="G35" s="100"/>
      <c r="H35" s="29"/>
      <c r="I35" s="43">
        <v>574</v>
      </c>
      <c r="J35" s="101">
        <f t="shared" ref="J35" si="63">IFERROR((C35/(I35/1.25))*F35/E35,0)</f>
        <v>0.32447735191637633</v>
      </c>
      <c r="K35" s="31">
        <f t="shared" ref="K35" si="64">IFERROR(I35/1.25-(F35/E35*C35),0)</f>
        <v>310.2</v>
      </c>
      <c r="L35" s="30">
        <f t="shared" ref="L35" si="65">IFERROR(1-J35,0)</f>
        <v>0.67552264808362361</v>
      </c>
      <c r="M35" s="29">
        <v>33</v>
      </c>
      <c r="N35" s="31">
        <f t="shared" ref="N35" si="66">IFERROR((C35*M35)*F35/E35,0)</f>
        <v>4917</v>
      </c>
      <c r="O35" s="31">
        <f t="shared" ref="O35" si="67">I35/1.25*M35</f>
        <v>15153.6</v>
      </c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2:25" s="105" customFormat="1" ht="12.75" customHeight="1" x14ac:dyDescent="0.2">
      <c r="B36" s="143" t="s">
        <v>402</v>
      </c>
      <c r="C36" s="102">
        <v>210</v>
      </c>
      <c r="D36" s="125"/>
      <c r="E36" s="29">
        <v>75</v>
      </c>
      <c r="F36" s="29">
        <v>75</v>
      </c>
      <c r="G36" s="100"/>
      <c r="H36" s="29"/>
      <c r="I36" s="43">
        <v>574</v>
      </c>
      <c r="J36" s="101">
        <f t="shared" ref="J36" si="68">IFERROR((C36/(I36/1.25))*F36/E36,0)</f>
        <v>0.45731707317073167</v>
      </c>
      <c r="K36" s="31">
        <f t="shared" ref="K36" si="69">IFERROR(I36/1.25-(F36/E36*C36),0)</f>
        <v>249.2</v>
      </c>
      <c r="L36" s="30">
        <f t="shared" ref="L36" si="70">IFERROR(1-J36,0)</f>
        <v>0.54268292682926833</v>
      </c>
      <c r="M36" s="29">
        <v>1</v>
      </c>
      <c r="N36" s="31">
        <f t="shared" ref="N36" si="71">IFERROR((C36*M36)*F36/E36,0)</f>
        <v>210</v>
      </c>
      <c r="O36" s="31">
        <f t="shared" ref="O36" si="72">I36/1.25*M36</f>
        <v>459.2</v>
      </c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2:25" s="105" customFormat="1" ht="12.75" customHeight="1" x14ac:dyDescent="0.2">
      <c r="B37" s="143" t="s">
        <v>299</v>
      </c>
      <c r="C37" s="102">
        <v>99</v>
      </c>
      <c r="D37" s="125"/>
      <c r="E37" s="29">
        <v>75</v>
      </c>
      <c r="F37" s="29">
        <v>75</v>
      </c>
      <c r="G37" s="100"/>
      <c r="H37" s="29"/>
      <c r="I37" s="43">
        <v>499</v>
      </c>
      <c r="J37" s="101">
        <f t="shared" ref="J37" si="73">IFERROR((C37/(I37/1.25))*F37/E37,0)</f>
        <v>0.24799599198396791</v>
      </c>
      <c r="K37" s="31">
        <f t="shared" ref="K37" si="74">IFERROR(I37/1.25-(F37/E37*C37),0)</f>
        <v>300.2</v>
      </c>
      <c r="L37" s="30">
        <f t="shared" ref="L37" si="75">IFERROR(1-J37,0)</f>
        <v>0.75200400801603207</v>
      </c>
      <c r="M37" s="29">
        <v>36</v>
      </c>
      <c r="N37" s="31">
        <f t="shared" ref="N37" si="76">IFERROR((C37*M37)*F37/E37,0)</f>
        <v>3564</v>
      </c>
      <c r="O37" s="31">
        <f t="shared" ref="O37" si="77">I37/1.25*M37</f>
        <v>14371.199999999999</v>
      </c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2:25" ht="12.75" customHeight="1" x14ac:dyDescent="0.2">
      <c r="B38" s="143" t="s">
        <v>259</v>
      </c>
      <c r="C38" s="102">
        <v>163</v>
      </c>
      <c r="D38" s="125"/>
      <c r="E38" s="29">
        <v>75</v>
      </c>
      <c r="F38" s="29">
        <v>75</v>
      </c>
      <c r="G38" s="100"/>
      <c r="H38" s="29"/>
      <c r="I38" s="43">
        <v>585</v>
      </c>
      <c r="J38" s="101">
        <f t="shared" si="20"/>
        <v>0.34829059829059827</v>
      </c>
      <c r="K38" s="31">
        <f t="shared" si="6"/>
        <v>305</v>
      </c>
      <c r="L38" s="30">
        <f t="shared" si="7"/>
        <v>0.65170940170940173</v>
      </c>
      <c r="M38" s="29">
        <v>42</v>
      </c>
      <c r="N38" s="31">
        <f t="shared" si="8"/>
        <v>6846</v>
      </c>
      <c r="O38" s="31">
        <f>I38/1.25*M38</f>
        <v>19656</v>
      </c>
    </row>
    <row r="39" spans="2:25" ht="12.75" customHeight="1" x14ac:dyDescent="0.2">
      <c r="B39" s="143" t="s">
        <v>295</v>
      </c>
      <c r="C39" s="102">
        <v>100</v>
      </c>
      <c r="D39" s="125"/>
      <c r="E39" s="29">
        <v>75</v>
      </c>
      <c r="F39" s="29">
        <v>75</v>
      </c>
      <c r="G39" s="100"/>
      <c r="H39" s="29"/>
      <c r="I39" s="43">
        <v>475</v>
      </c>
      <c r="J39" s="101">
        <f t="shared" ref="J39" si="78">IFERROR((C39/(I39/1.25))*F39/E39,0)</f>
        <v>0.26315789473684209</v>
      </c>
      <c r="K39" s="31">
        <f t="shared" ref="K39" si="79">IFERROR(I39/1.25-(F39/E39*C39),0)</f>
        <v>280</v>
      </c>
      <c r="L39" s="30">
        <f t="shared" ref="L39" si="80">IFERROR(1-J39,0)</f>
        <v>0.73684210526315796</v>
      </c>
      <c r="M39" s="29">
        <v>55</v>
      </c>
      <c r="N39" s="31">
        <f t="shared" ref="N39" si="81">IFERROR((C39*M39)*F39/E39,0)</f>
        <v>5500</v>
      </c>
      <c r="O39" s="31">
        <f t="shared" ref="O39" si="82">I39/1.25*M39</f>
        <v>20900</v>
      </c>
    </row>
    <row r="40" spans="2:25" ht="12.75" customHeight="1" x14ac:dyDescent="0.2">
      <c r="B40" s="143" t="s">
        <v>111</v>
      </c>
      <c r="C40" s="102">
        <v>99</v>
      </c>
      <c r="D40" s="125"/>
      <c r="E40" s="29">
        <v>75</v>
      </c>
      <c r="F40" s="29">
        <v>75</v>
      </c>
      <c r="G40" s="100"/>
      <c r="H40" s="29"/>
      <c r="I40" s="43">
        <v>489</v>
      </c>
      <c r="J40" s="101">
        <f t="shared" si="20"/>
        <v>0.25306748466257667</v>
      </c>
      <c r="K40" s="31">
        <f t="shared" si="6"/>
        <v>292.2</v>
      </c>
      <c r="L40" s="30">
        <f t="shared" si="7"/>
        <v>0.74693251533742333</v>
      </c>
      <c r="M40" s="29">
        <v>19</v>
      </c>
      <c r="N40" s="31">
        <f t="shared" si="8"/>
        <v>1881</v>
      </c>
      <c r="O40" s="31">
        <f>I40/1.25*M40</f>
        <v>7432.8</v>
      </c>
    </row>
    <row r="41" spans="2:25" ht="12.75" customHeight="1" x14ac:dyDescent="0.2">
      <c r="B41" s="143" t="s">
        <v>317</v>
      </c>
      <c r="C41" s="102">
        <v>199</v>
      </c>
      <c r="D41" s="126" t="s">
        <v>192</v>
      </c>
      <c r="E41" s="29">
        <v>75</v>
      </c>
      <c r="F41" s="29">
        <v>75</v>
      </c>
      <c r="G41" s="100"/>
      <c r="H41" s="29"/>
      <c r="I41" s="43">
        <v>585</v>
      </c>
      <c r="J41" s="101">
        <f t="shared" si="20"/>
        <v>0.4252136752136752</v>
      </c>
      <c r="K41" s="31">
        <f t="shared" si="6"/>
        <v>269</v>
      </c>
      <c r="L41" s="30">
        <f t="shared" si="7"/>
        <v>0.57478632478632474</v>
      </c>
      <c r="M41" s="29">
        <v>6</v>
      </c>
      <c r="N41" s="31">
        <f t="shared" si="8"/>
        <v>1194</v>
      </c>
      <c r="O41" s="31">
        <f>I41/1.25*M41</f>
        <v>2808</v>
      </c>
    </row>
    <row r="42" spans="2:25" s="105" customFormat="1" ht="12.75" customHeight="1" x14ac:dyDescent="0.2">
      <c r="B42" s="143" t="s">
        <v>403</v>
      </c>
      <c r="C42" s="102">
        <v>495</v>
      </c>
      <c r="D42" s="125"/>
      <c r="E42" s="29">
        <v>75</v>
      </c>
      <c r="F42" s="29">
        <v>75</v>
      </c>
      <c r="G42" s="100"/>
      <c r="H42" s="29"/>
      <c r="I42" s="43">
        <v>574</v>
      </c>
      <c r="J42" s="101">
        <f t="shared" ref="J42" si="83">IFERROR((C42/(I42/1.25))*F42/E42,0)</f>
        <v>1.0779616724738676</v>
      </c>
      <c r="K42" s="31">
        <f t="shared" ref="K42" si="84">IFERROR(I42/1.25-(F42/E42*C42),0)</f>
        <v>-35.800000000000011</v>
      </c>
      <c r="L42" s="30">
        <f t="shared" ref="L42" si="85">IFERROR(1-J42,0)</f>
        <v>-7.7961672473867649E-2</v>
      </c>
      <c r="M42" s="29">
        <v>3</v>
      </c>
      <c r="N42" s="31">
        <f t="shared" ref="N42" si="86">IFERROR((C42*M42)*F42/E42,0)</f>
        <v>1485</v>
      </c>
      <c r="O42" s="31">
        <f t="shared" ref="O42" si="87">I42/1.25*M42</f>
        <v>1377.6</v>
      </c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2:25" ht="12.75" customHeight="1" x14ac:dyDescent="0.2">
      <c r="B43" s="143" t="s">
        <v>365</v>
      </c>
      <c r="C43" s="102">
        <v>222</v>
      </c>
      <c r="D43" s="126" t="s">
        <v>192</v>
      </c>
      <c r="E43" s="29">
        <v>75</v>
      </c>
      <c r="F43" s="29">
        <v>75</v>
      </c>
      <c r="G43" s="100"/>
      <c r="H43" s="29"/>
      <c r="I43" s="43">
        <v>665</v>
      </c>
      <c r="J43" s="101">
        <f t="shared" ref="J43" si="88">IFERROR((C43/(I43/1.25))*F43/E43,0)</f>
        <v>0.41729323308270677</v>
      </c>
      <c r="K43" s="31">
        <f t="shared" ref="K43" si="89">IFERROR(I43/1.25-(F43/E43*C43),0)</f>
        <v>310</v>
      </c>
      <c r="L43" s="30">
        <f t="shared" ref="L43" si="90">IFERROR(1-J43,0)</f>
        <v>0.58270676691729317</v>
      </c>
      <c r="M43" s="29">
        <v>16</v>
      </c>
      <c r="N43" s="31">
        <f t="shared" ref="N43" si="91">IFERROR((C43*M43)*F43/E43,0)</f>
        <v>3552</v>
      </c>
      <c r="O43" s="31">
        <f t="shared" ref="O43" si="92">I43/1.25*M43</f>
        <v>8512</v>
      </c>
    </row>
    <row r="44" spans="2:25" ht="12.75" customHeight="1" x14ac:dyDescent="0.2">
      <c r="B44" s="143" t="s">
        <v>364</v>
      </c>
      <c r="C44" s="102">
        <v>390</v>
      </c>
      <c r="D44" s="126" t="s">
        <v>192</v>
      </c>
      <c r="E44" s="29">
        <v>75</v>
      </c>
      <c r="F44" s="29">
        <v>75</v>
      </c>
      <c r="G44" s="100"/>
      <c r="H44" s="29"/>
      <c r="I44" s="43">
        <v>863</v>
      </c>
      <c r="J44" s="101">
        <f t="shared" ref="J44" si="93">IFERROR((C44/(I44/1.25))*F44/E44,0)</f>
        <v>0.56488991888760143</v>
      </c>
      <c r="K44" s="31">
        <f t="shared" ref="K44" si="94">IFERROR(I44/1.25-(F44/E44*C44),0)</f>
        <v>300.39999999999998</v>
      </c>
      <c r="L44" s="30">
        <f t="shared" ref="L44" si="95">IFERROR(1-J44,0)</f>
        <v>0.43511008111239857</v>
      </c>
      <c r="M44" s="29">
        <v>27</v>
      </c>
      <c r="N44" s="31">
        <f t="shared" ref="N44" si="96">IFERROR((C44*M44)*F44/E44,0)</f>
        <v>10530</v>
      </c>
      <c r="O44" s="31">
        <f t="shared" ref="O44" si="97">I44/1.25*M44</f>
        <v>18640.8</v>
      </c>
    </row>
    <row r="45" spans="2:25" ht="12.75" customHeight="1" x14ac:dyDescent="0.2">
      <c r="B45" s="143" t="s">
        <v>249</v>
      </c>
      <c r="C45" s="102">
        <v>768</v>
      </c>
      <c r="D45" s="126" t="s">
        <v>192</v>
      </c>
      <c r="E45" s="29">
        <v>75</v>
      </c>
      <c r="F45" s="29">
        <v>75</v>
      </c>
      <c r="G45" s="100"/>
      <c r="H45" s="29"/>
      <c r="I45" s="43">
        <v>1660</v>
      </c>
      <c r="J45" s="101">
        <f t="shared" ref="J45:J53" si="98">IFERROR((C45/(I45/1.25))*F45/E45,0)</f>
        <v>0.57831325301204817</v>
      </c>
      <c r="K45" s="31">
        <f t="shared" ref="K45" si="99">IFERROR(I45/1.25-(F45/E45*C45),0)</f>
        <v>560</v>
      </c>
      <c r="L45" s="30">
        <f t="shared" ref="L45" si="100">IFERROR(1-J45,0)</f>
        <v>0.42168674698795183</v>
      </c>
      <c r="M45" s="29">
        <v>2</v>
      </c>
      <c r="N45" s="31">
        <f t="shared" ref="N45" si="101">IFERROR((C45*M45)*F45/E45,0)</f>
        <v>1536</v>
      </c>
      <c r="O45" s="31">
        <f t="shared" ref="O45" si="102">I45/1.25*M45</f>
        <v>2656</v>
      </c>
    </row>
    <row r="46" spans="2:25" ht="12.75" customHeight="1" x14ac:dyDescent="0.2">
      <c r="B46" s="143" t="s">
        <v>250</v>
      </c>
      <c r="C46" s="102">
        <v>808</v>
      </c>
      <c r="D46" s="126" t="s">
        <v>192</v>
      </c>
      <c r="E46" s="29">
        <v>75</v>
      </c>
      <c r="F46" s="29">
        <v>75</v>
      </c>
      <c r="G46" s="100"/>
      <c r="H46" s="29"/>
      <c r="I46" s="43">
        <v>1710</v>
      </c>
      <c r="J46" s="101">
        <f t="shared" ref="J46" si="103">IFERROR((C46/(I46/1.25))*F46/E46,0)</f>
        <v>0.59064327485380119</v>
      </c>
      <c r="K46" s="31">
        <f t="shared" ref="K46" si="104">IFERROR(I46/1.25-(F46/E46*C46),0)</f>
        <v>560</v>
      </c>
      <c r="L46" s="30">
        <f t="shared" ref="L46" si="105">IFERROR(1-J46,0)</f>
        <v>0.40935672514619881</v>
      </c>
      <c r="M46" s="29">
        <v>3</v>
      </c>
      <c r="N46" s="31">
        <f t="shared" ref="N46" si="106">IFERROR((C46*M46)*F46/E46,0)</f>
        <v>2424</v>
      </c>
      <c r="O46" s="31">
        <f t="shared" ref="O46" si="107">I46/1.25*M46</f>
        <v>4104</v>
      </c>
    </row>
    <row r="47" spans="2:25" ht="12.75" customHeight="1" x14ac:dyDescent="0.2">
      <c r="B47" s="143" t="s">
        <v>118</v>
      </c>
      <c r="C47" s="102">
        <v>169</v>
      </c>
      <c r="D47" s="125"/>
      <c r="E47" s="29">
        <v>75</v>
      </c>
      <c r="F47" s="29">
        <v>75</v>
      </c>
      <c r="G47" s="100" t="e">
        <f>#REF!/H47</f>
        <v>#REF!</v>
      </c>
      <c r="H47" s="29">
        <f t="shared" ref="H47" si="108">I47*0.8</f>
        <v>479.20000000000005</v>
      </c>
      <c r="I47" s="102">
        <v>599</v>
      </c>
      <c r="J47" s="101">
        <f t="shared" si="98"/>
        <v>0.35267111853088484</v>
      </c>
      <c r="K47" s="31">
        <f t="shared" ref="K47" si="109">IFERROR(I47/1.25-(F47/E47*C47),0)</f>
        <v>310.2</v>
      </c>
      <c r="L47" s="30">
        <f t="shared" ref="L47" si="110">IFERROR(1-J47,0)</f>
        <v>0.64732888146911516</v>
      </c>
      <c r="M47" s="29">
        <v>10</v>
      </c>
      <c r="N47" s="31">
        <f t="shared" ref="N47" si="111">IFERROR((C47*M47)*F47/E47,0)</f>
        <v>1690</v>
      </c>
      <c r="O47" s="31">
        <f t="shared" ref="O47" si="112">I47/1.25*M47</f>
        <v>4792</v>
      </c>
    </row>
    <row r="48" spans="2:25" ht="12.75" customHeight="1" x14ac:dyDescent="0.2">
      <c r="B48" s="143" t="s">
        <v>119</v>
      </c>
      <c r="C48" s="102">
        <v>90</v>
      </c>
      <c r="D48" s="125"/>
      <c r="E48" s="29">
        <v>75</v>
      </c>
      <c r="F48" s="29">
        <v>75</v>
      </c>
      <c r="G48" s="100" t="e">
        <f>#REF!/H48</f>
        <v>#REF!</v>
      </c>
      <c r="H48" s="29">
        <f t="shared" ref="H48" si="113">I48*0.8</f>
        <v>391.20000000000005</v>
      </c>
      <c r="I48" s="102">
        <v>489</v>
      </c>
      <c r="J48" s="101">
        <f t="shared" si="98"/>
        <v>0.23006134969325157</v>
      </c>
      <c r="K48" s="31">
        <f t="shared" ref="K48" si="114">IFERROR(I48/1.25-(F48/E48*C48),0)</f>
        <v>301.2</v>
      </c>
      <c r="L48" s="30">
        <f t="shared" ref="L48" si="115">IFERROR(1-J48,0)</f>
        <v>0.76993865030674846</v>
      </c>
      <c r="M48" s="29">
        <v>4</v>
      </c>
      <c r="N48" s="31">
        <f t="shared" ref="N48" si="116">IFERROR((C48*M48)*F48/E48,0)</f>
        <v>360</v>
      </c>
      <c r="O48" s="31">
        <f t="shared" ref="O48" si="117">I48/1.25*M48</f>
        <v>1564.8</v>
      </c>
    </row>
    <row r="49" spans="2:15" ht="12.75" customHeight="1" x14ac:dyDescent="0.2">
      <c r="B49" s="143" t="s">
        <v>120</v>
      </c>
      <c r="C49" s="102">
        <v>144</v>
      </c>
      <c r="D49" s="126" t="s">
        <v>192</v>
      </c>
      <c r="E49" s="29">
        <v>75</v>
      </c>
      <c r="F49" s="29">
        <v>75</v>
      </c>
      <c r="G49" s="100" t="e">
        <f>#REF!/H49</f>
        <v>#REF!</v>
      </c>
      <c r="H49" s="29">
        <f t="shared" ref="H49" si="118">I49*0.8</f>
        <v>447.20000000000005</v>
      </c>
      <c r="I49" s="102">
        <v>559</v>
      </c>
      <c r="J49" s="101">
        <f t="shared" si="98"/>
        <v>0.32200357781753131</v>
      </c>
      <c r="K49" s="31">
        <f t="shared" ref="K49" si="119">IFERROR(I49/1.25-(F49/E49*C49),0)</f>
        <v>303.2</v>
      </c>
      <c r="L49" s="30">
        <f t="shared" ref="L49" si="120">IFERROR(1-J49,0)</f>
        <v>0.67799642218246869</v>
      </c>
      <c r="M49" s="29">
        <v>7</v>
      </c>
      <c r="N49" s="31">
        <f t="shared" ref="N49" si="121">IFERROR((C49*M49)*F49/E49,0)</f>
        <v>1008</v>
      </c>
      <c r="O49" s="31">
        <f t="shared" ref="O49" si="122">I49/1.25*M49</f>
        <v>3130.4</v>
      </c>
    </row>
    <row r="50" spans="2:15" ht="12.75" customHeight="1" x14ac:dyDescent="0.2">
      <c r="B50" s="143" t="s">
        <v>347</v>
      </c>
      <c r="C50" s="102">
        <v>149</v>
      </c>
      <c r="D50" s="125"/>
      <c r="E50" s="29">
        <v>75</v>
      </c>
      <c r="F50" s="29">
        <v>75</v>
      </c>
      <c r="G50" s="100" t="e">
        <f>#REF!/H50</f>
        <v>#REF!</v>
      </c>
      <c r="H50" s="29">
        <f t="shared" ref="H50" si="123">I50*0.8</f>
        <v>454.40000000000003</v>
      </c>
      <c r="I50" s="102">
        <v>568</v>
      </c>
      <c r="J50" s="101">
        <f t="shared" si="98"/>
        <v>0.32790492957746481</v>
      </c>
      <c r="K50" s="31">
        <f t="shared" ref="K50" si="124">IFERROR(I50/1.25-(F50/E50*C50),0)</f>
        <v>305.39999999999998</v>
      </c>
      <c r="L50" s="30">
        <f t="shared" ref="L50" si="125">IFERROR(1-J50,0)</f>
        <v>0.67209507042253525</v>
      </c>
      <c r="M50" s="29">
        <v>8</v>
      </c>
      <c r="N50" s="31">
        <f t="shared" ref="N50" si="126">IFERROR((C50*M50)*F50/E50,0)</f>
        <v>1192</v>
      </c>
      <c r="O50" s="31">
        <f t="shared" ref="O50" si="127">I50/1.25*M50</f>
        <v>3635.2</v>
      </c>
    </row>
    <row r="51" spans="2:15" ht="12.75" customHeight="1" x14ac:dyDescent="0.2">
      <c r="B51" s="143" t="s">
        <v>360</v>
      </c>
      <c r="C51" s="102">
        <v>339</v>
      </c>
      <c r="D51" s="125"/>
      <c r="E51" s="29">
        <v>75</v>
      </c>
      <c r="F51" s="29">
        <v>75</v>
      </c>
      <c r="G51" s="100" t="e">
        <f>#REF!/H51</f>
        <v>#REF!</v>
      </c>
      <c r="H51" s="29">
        <f t="shared" ref="H51" si="128">I51*0.8</f>
        <v>639.20000000000005</v>
      </c>
      <c r="I51" s="102">
        <v>799</v>
      </c>
      <c r="J51" s="101">
        <f t="shared" si="98"/>
        <v>0.53035043804755944</v>
      </c>
      <c r="K51" s="31">
        <f t="shared" ref="K51" si="129">IFERROR(I51/1.25-(F51/E51*C51),0)</f>
        <v>300.20000000000005</v>
      </c>
      <c r="L51" s="30">
        <f t="shared" ref="L51" si="130">IFERROR(1-J51,0)</f>
        <v>0.46964956195244056</v>
      </c>
      <c r="M51" s="29">
        <v>7</v>
      </c>
      <c r="N51" s="31">
        <f t="shared" ref="N51" si="131">IFERROR((C51*M51)*F51/E51,0)</f>
        <v>2373</v>
      </c>
      <c r="O51" s="31">
        <f t="shared" ref="O51" si="132">I51/1.25*M51</f>
        <v>4474.4000000000005</v>
      </c>
    </row>
    <row r="52" spans="2:15" ht="12.75" customHeight="1" x14ac:dyDescent="0.2">
      <c r="B52" s="145" t="s">
        <v>154</v>
      </c>
      <c r="C52" s="102">
        <v>98</v>
      </c>
      <c r="D52" s="125"/>
      <c r="E52" s="29">
        <v>75</v>
      </c>
      <c r="F52" s="29">
        <v>75</v>
      </c>
      <c r="G52" s="100" t="e">
        <f>#REF!/H52</f>
        <v>#REF!</v>
      </c>
      <c r="H52" s="29">
        <f t="shared" ref="H52" si="133">I52*0.8</f>
        <v>378.40000000000003</v>
      </c>
      <c r="I52" s="102">
        <v>473</v>
      </c>
      <c r="J52" s="101">
        <f t="shared" si="98"/>
        <v>0.25898520084566595</v>
      </c>
      <c r="K52" s="31">
        <f t="shared" ref="K52" si="134">IFERROR(I52/1.25-(F52/E52*C52),0)</f>
        <v>280.39999999999998</v>
      </c>
      <c r="L52" s="30">
        <f t="shared" ref="L52" si="135">IFERROR(1-J52,0)</f>
        <v>0.7410147991543341</v>
      </c>
      <c r="M52" s="29">
        <v>4</v>
      </c>
      <c r="N52" s="31">
        <f t="shared" ref="N52" si="136">IFERROR((C52*M52)*F52/E52,0)</f>
        <v>392</v>
      </c>
      <c r="O52" s="31">
        <f t="shared" ref="O52" si="137">I52/1.25*M52</f>
        <v>1513.6</v>
      </c>
    </row>
    <row r="53" spans="2:15" ht="12.75" customHeight="1" x14ac:dyDescent="0.2">
      <c r="B53" s="145" t="s">
        <v>346</v>
      </c>
      <c r="C53" s="102">
        <v>149</v>
      </c>
      <c r="D53" s="125"/>
      <c r="E53" s="29">
        <v>75</v>
      </c>
      <c r="F53" s="29">
        <v>75</v>
      </c>
      <c r="G53" s="100" t="e">
        <f>#REF!/H53</f>
        <v>#REF!</v>
      </c>
      <c r="H53" s="29">
        <f t="shared" ref="H53" si="138">I53*0.8</f>
        <v>454.40000000000003</v>
      </c>
      <c r="I53" s="102">
        <v>568</v>
      </c>
      <c r="J53" s="101">
        <f t="shared" si="98"/>
        <v>0.32790492957746481</v>
      </c>
      <c r="K53" s="31">
        <f t="shared" ref="K53" si="139">IFERROR(I53/1.25-(F53/E53*C53),0)</f>
        <v>305.39999999999998</v>
      </c>
      <c r="L53" s="30">
        <f t="shared" ref="L53" si="140">IFERROR(1-J53,0)</f>
        <v>0.67209507042253525</v>
      </c>
      <c r="M53" s="29">
        <v>27</v>
      </c>
      <c r="N53" s="31">
        <f t="shared" ref="N53" si="141">IFERROR((C53*M53)*F53/E53,0)</f>
        <v>4023</v>
      </c>
      <c r="O53" s="31">
        <f t="shared" ref="O53" si="142">I53/1.25*M53</f>
        <v>12268.8</v>
      </c>
    </row>
    <row r="54" spans="2:15" ht="12.75" customHeight="1" x14ac:dyDescent="0.2">
      <c r="B54" s="145" t="s">
        <v>240</v>
      </c>
      <c r="C54" s="102">
        <v>420</v>
      </c>
      <c r="D54" s="126" t="s">
        <v>192</v>
      </c>
      <c r="E54" s="29">
        <v>75</v>
      </c>
      <c r="F54" s="29">
        <v>75</v>
      </c>
      <c r="G54" s="100" t="e">
        <f>#REF!/H54</f>
        <v>#REF!</v>
      </c>
      <c r="H54" s="29">
        <f t="shared" ref="H54" si="143">I54*0.8</f>
        <v>984</v>
      </c>
      <c r="I54" s="102">
        <v>1230</v>
      </c>
      <c r="J54" s="101">
        <f t="shared" ref="J54" si="144">IFERROR((C54/(I54/1.25))*F54/E54,0)</f>
        <v>0.42682926829268286</v>
      </c>
      <c r="K54" s="31">
        <f t="shared" ref="K54" si="145">IFERROR(I54/1.25-(F54/E54*C54),0)</f>
        <v>564</v>
      </c>
      <c r="L54" s="30">
        <f t="shared" ref="L54" si="146">IFERROR(1-J54,0)</f>
        <v>0.57317073170731714</v>
      </c>
      <c r="M54" s="29">
        <v>2</v>
      </c>
      <c r="N54" s="31">
        <f t="shared" ref="N54" si="147">IFERROR((C54*M54)*F54/E54,0)</f>
        <v>840</v>
      </c>
      <c r="O54" s="31">
        <f t="shared" ref="O54" si="148">I54/1.25*M54</f>
        <v>1968</v>
      </c>
    </row>
    <row r="55" spans="2:15" ht="12.75" customHeight="1" x14ac:dyDescent="0.2">
      <c r="B55" s="143" t="s">
        <v>294</v>
      </c>
      <c r="C55" s="102">
        <v>100</v>
      </c>
      <c r="D55" s="126"/>
      <c r="E55" s="29">
        <v>75</v>
      </c>
      <c r="F55" s="29">
        <v>75</v>
      </c>
      <c r="G55" s="100" t="e">
        <f>#REF!/H55</f>
        <v>#REF!</v>
      </c>
      <c r="H55" s="29">
        <f t="shared" ref="H55" si="149">I55*0.8</f>
        <v>388</v>
      </c>
      <c r="I55" s="102">
        <v>485</v>
      </c>
      <c r="J55" s="101">
        <f t="shared" ref="J55" si="150">IFERROR((C55/(I55/1.25))*F55/E55,0)</f>
        <v>0.25773195876288657</v>
      </c>
      <c r="K55" s="31">
        <f t="shared" ref="K55" si="151">IFERROR(I55/1.25-(F55/E55*C55),0)</f>
        <v>288</v>
      </c>
      <c r="L55" s="30">
        <f t="shared" ref="L55" si="152">IFERROR(1-J55,0)</f>
        <v>0.74226804123711343</v>
      </c>
      <c r="M55" s="29">
        <v>33</v>
      </c>
      <c r="N55" s="31">
        <f t="shared" ref="N55" si="153">IFERROR((C55*M55)*F55/E55,0)</f>
        <v>3300</v>
      </c>
      <c r="O55" s="31">
        <f t="shared" ref="O55" si="154">I55/1.25*M55</f>
        <v>12804</v>
      </c>
    </row>
    <row r="56" spans="2:15" ht="12.75" customHeight="1" x14ac:dyDescent="0.2">
      <c r="B56" s="143" t="s">
        <v>404</v>
      </c>
      <c r="C56" s="102">
        <v>416</v>
      </c>
      <c r="D56" s="126" t="s">
        <v>192</v>
      </c>
      <c r="E56" s="29">
        <v>75</v>
      </c>
      <c r="F56" s="29">
        <v>75</v>
      </c>
      <c r="G56" s="100" t="e">
        <f>#REF!/H56</f>
        <v>#REF!</v>
      </c>
      <c r="H56" s="29">
        <f t="shared" ref="H56:H57" si="155">I56*0.8</f>
        <v>716</v>
      </c>
      <c r="I56" s="102">
        <v>895</v>
      </c>
      <c r="J56" s="101">
        <f t="shared" ref="J56:J57" si="156">IFERROR((C56/(I56/1.25))*F56/E56,0)</f>
        <v>0.58100558659217882</v>
      </c>
      <c r="K56" s="31">
        <f t="shared" ref="K56:K57" si="157">IFERROR(I56/1.25-(F56/E56*C56),0)</f>
        <v>300</v>
      </c>
      <c r="L56" s="30">
        <f t="shared" ref="L56:L57" si="158">IFERROR(1-J56,0)</f>
        <v>0.41899441340782118</v>
      </c>
      <c r="M56" s="29">
        <v>1</v>
      </c>
      <c r="N56" s="31">
        <f t="shared" ref="N56:N57" si="159">IFERROR((C56*M56)*F56/E56,0)</f>
        <v>416</v>
      </c>
      <c r="O56" s="31">
        <f t="shared" ref="O56:O57" si="160">I56/1.25*M56</f>
        <v>716</v>
      </c>
    </row>
    <row r="57" spans="2:15" ht="12.75" customHeight="1" x14ac:dyDescent="0.2">
      <c r="B57" s="143" t="s">
        <v>405</v>
      </c>
      <c r="C57" s="102">
        <v>416</v>
      </c>
      <c r="D57" s="126" t="s">
        <v>192</v>
      </c>
      <c r="E57" s="29">
        <v>75</v>
      </c>
      <c r="F57" s="29">
        <v>75</v>
      </c>
      <c r="G57" s="100" t="e">
        <f>#REF!/H57</f>
        <v>#REF!</v>
      </c>
      <c r="H57" s="29">
        <f t="shared" si="155"/>
        <v>716</v>
      </c>
      <c r="I57" s="102">
        <v>895</v>
      </c>
      <c r="J57" s="101">
        <f t="shared" si="156"/>
        <v>0.58100558659217882</v>
      </c>
      <c r="K57" s="31">
        <f t="shared" si="157"/>
        <v>300</v>
      </c>
      <c r="L57" s="30">
        <f t="shared" si="158"/>
        <v>0.41899441340782118</v>
      </c>
      <c r="M57" s="29">
        <v>2</v>
      </c>
      <c r="N57" s="31">
        <f t="shared" si="159"/>
        <v>832</v>
      </c>
      <c r="O57" s="31">
        <f t="shared" si="160"/>
        <v>1432</v>
      </c>
    </row>
    <row r="58" spans="2:15" ht="12.75" customHeight="1" x14ac:dyDescent="0.2">
      <c r="B58" s="143" t="s">
        <v>406</v>
      </c>
      <c r="C58" s="102">
        <v>416</v>
      </c>
      <c r="D58" s="126" t="s">
        <v>192</v>
      </c>
      <c r="E58" s="29">
        <v>75</v>
      </c>
      <c r="F58" s="29">
        <v>75</v>
      </c>
      <c r="G58" s="100" t="e">
        <f>#REF!/H58</f>
        <v>#REF!</v>
      </c>
      <c r="H58" s="29">
        <f t="shared" ref="H58" si="161">I58*0.8</f>
        <v>716</v>
      </c>
      <c r="I58" s="102">
        <v>895</v>
      </c>
      <c r="J58" s="101">
        <f t="shared" ref="J58" si="162">IFERROR((C58/(I58/1.25))*F58/E58,0)</f>
        <v>0.58100558659217882</v>
      </c>
      <c r="K58" s="31">
        <f t="shared" ref="K58" si="163">IFERROR(I58/1.25-(F58/E58*C58),0)</f>
        <v>300</v>
      </c>
      <c r="L58" s="30">
        <f t="shared" ref="L58" si="164">IFERROR(1-J58,0)</f>
        <v>0.41899441340782118</v>
      </c>
      <c r="M58" s="29">
        <v>2</v>
      </c>
      <c r="N58" s="31">
        <f t="shared" ref="N58" si="165">IFERROR((C58*M58)*F58/E58,0)</f>
        <v>832</v>
      </c>
      <c r="O58" s="31">
        <f t="shared" ref="O58" si="166">I58/1.25*M58</f>
        <v>1432</v>
      </c>
    </row>
    <row r="59" spans="2:15" ht="12.75" customHeight="1" x14ac:dyDescent="0.2">
      <c r="B59" s="143" t="s">
        <v>309</v>
      </c>
      <c r="C59" s="102">
        <v>189</v>
      </c>
      <c r="D59" s="42"/>
      <c r="E59" s="29">
        <v>75</v>
      </c>
      <c r="F59" s="29">
        <v>75</v>
      </c>
      <c r="G59" s="100" t="e">
        <f>#REF!/H59</f>
        <v>#REF!</v>
      </c>
      <c r="H59" s="29">
        <f t="shared" ref="H59:H60" si="167">I59*0.8</f>
        <v>476</v>
      </c>
      <c r="I59" s="102">
        <v>595</v>
      </c>
      <c r="J59" s="101">
        <f t="shared" ref="J59:J60" si="168">IFERROR((C59/(I59/1.25))*F59/E59,0)</f>
        <v>0.39705882352941174</v>
      </c>
      <c r="K59" s="31">
        <f t="shared" ref="K59:K60" si="169">IFERROR(I59/1.25-(F59/E59*C59),0)</f>
        <v>287</v>
      </c>
      <c r="L59" s="30">
        <f t="shared" ref="L59:L60" si="170">IFERROR(1-J59,0)</f>
        <v>0.60294117647058831</v>
      </c>
      <c r="M59" s="29">
        <v>13</v>
      </c>
      <c r="N59" s="31">
        <f t="shared" ref="N59:N60" si="171">IFERROR((C59*M59)*F59/E59,0)</f>
        <v>2457</v>
      </c>
      <c r="O59" s="31">
        <f t="shared" ref="O59:O60" si="172">I59/1.25*M59</f>
        <v>6188</v>
      </c>
    </row>
    <row r="60" spans="2:15" ht="12.75" customHeight="1" x14ac:dyDescent="0.2">
      <c r="B60" s="143" t="s">
        <v>348</v>
      </c>
      <c r="C60" s="102">
        <v>319</v>
      </c>
      <c r="D60" s="42"/>
      <c r="E60" s="29">
        <v>75</v>
      </c>
      <c r="F60" s="29">
        <v>75</v>
      </c>
      <c r="G60" s="100" t="e">
        <f>#REF!/H60</f>
        <v>#REF!</v>
      </c>
      <c r="H60" s="29">
        <f t="shared" si="167"/>
        <v>619.20000000000005</v>
      </c>
      <c r="I60" s="102">
        <v>774</v>
      </c>
      <c r="J60" s="101">
        <f t="shared" si="168"/>
        <v>0.51518087855297157</v>
      </c>
      <c r="K60" s="31">
        <f t="shared" si="169"/>
        <v>300.20000000000005</v>
      </c>
      <c r="L60" s="30">
        <f t="shared" si="170"/>
        <v>0.48481912144702843</v>
      </c>
      <c r="M60" s="29">
        <v>6</v>
      </c>
      <c r="N60" s="31">
        <f t="shared" si="171"/>
        <v>1914</v>
      </c>
      <c r="O60" s="31">
        <f t="shared" si="172"/>
        <v>3715.2000000000003</v>
      </c>
    </row>
    <row r="61" spans="2:15" ht="12.75" customHeight="1" x14ac:dyDescent="0.2">
      <c r="B61" s="143"/>
      <c r="C61" s="102"/>
      <c r="D61" s="42"/>
      <c r="E61" s="29"/>
      <c r="F61" s="29"/>
      <c r="G61" s="100"/>
      <c r="H61" s="29"/>
      <c r="I61" s="102"/>
      <c r="J61" s="101"/>
      <c r="K61" s="31"/>
      <c r="L61" s="30"/>
      <c r="M61" s="29"/>
      <c r="N61" s="31"/>
      <c r="O61" s="31"/>
    </row>
    <row r="62" spans="2:15" ht="12.75" customHeight="1" x14ac:dyDescent="0.2">
      <c r="B62" s="146" t="s">
        <v>436</v>
      </c>
      <c r="C62" s="102"/>
      <c r="D62" s="42"/>
      <c r="E62" s="29"/>
      <c r="F62" s="29"/>
      <c r="G62" s="100" t="e">
        <f>#REF!/H62</f>
        <v>#REF!</v>
      </c>
      <c r="H62" s="29">
        <f t="shared" ref="H62" si="173">I62*0.8</f>
        <v>0</v>
      </c>
      <c r="I62" s="43"/>
      <c r="J62" s="101"/>
      <c r="K62" s="31"/>
      <c r="L62" s="30"/>
      <c r="M62" s="29"/>
      <c r="N62" s="31"/>
      <c r="O62" s="31"/>
    </row>
    <row r="63" spans="2:15" ht="12.75" customHeight="1" x14ac:dyDescent="0.2">
      <c r="B63" s="143" t="s">
        <v>186</v>
      </c>
      <c r="C63" s="102">
        <v>57</v>
      </c>
      <c r="D63" s="42"/>
      <c r="E63" s="29">
        <v>75</v>
      </c>
      <c r="F63" s="29">
        <v>75</v>
      </c>
      <c r="G63" s="100"/>
      <c r="H63" s="29"/>
      <c r="I63" s="102">
        <v>375</v>
      </c>
      <c r="J63" s="101">
        <f t="shared" ref="J63:J124" si="174">IFERROR((C63/(I63/1.25))*F63/E63,0)</f>
        <v>0.19</v>
      </c>
      <c r="K63" s="31">
        <f t="shared" si="6"/>
        <v>243</v>
      </c>
      <c r="L63" s="30">
        <f t="shared" si="7"/>
        <v>0.81</v>
      </c>
      <c r="M63" s="29">
        <v>3</v>
      </c>
      <c r="N63" s="31">
        <f t="shared" si="8"/>
        <v>171</v>
      </c>
      <c r="O63" s="31">
        <f>I63/1.25*M63</f>
        <v>900</v>
      </c>
    </row>
    <row r="64" spans="2:15" ht="12.75" customHeight="1" x14ac:dyDescent="0.2">
      <c r="B64" s="143" t="s">
        <v>369</v>
      </c>
      <c r="C64" s="102">
        <v>136</v>
      </c>
      <c r="D64" s="126"/>
      <c r="E64" s="29">
        <v>75</v>
      </c>
      <c r="F64" s="29">
        <v>75</v>
      </c>
      <c r="G64" s="100"/>
      <c r="H64" s="29"/>
      <c r="I64" s="102">
        <v>570</v>
      </c>
      <c r="J64" s="101">
        <f t="shared" ref="J64:J71" si="175">IFERROR((C64/(I64/1.25))*F64/E64,0)</f>
        <v>0.2982456140350877</v>
      </c>
      <c r="K64" s="31">
        <f t="shared" ref="K64:K71" si="176">IFERROR(I64/1.25-(F64/E64*C64),0)</f>
        <v>320</v>
      </c>
      <c r="L64" s="30">
        <f t="shared" ref="L64:L71" si="177">IFERROR(1-J64,0)</f>
        <v>0.70175438596491224</v>
      </c>
      <c r="M64" s="29">
        <v>13</v>
      </c>
      <c r="N64" s="31">
        <f t="shared" ref="N64:N71" si="178">IFERROR((C64*M64)*F64/E64,0)</f>
        <v>1768</v>
      </c>
      <c r="O64" s="31">
        <f t="shared" ref="O64:O71" si="179">I64/1.25*M64</f>
        <v>5928</v>
      </c>
    </row>
    <row r="65" spans="2:18" ht="12.75" customHeight="1" x14ac:dyDescent="0.2">
      <c r="B65" s="143" t="s">
        <v>367</v>
      </c>
      <c r="C65" s="102">
        <v>499</v>
      </c>
      <c r="D65" s="126" t="s">
        <v>192</v>
      </c>
      <c r="E65" s="29">
        <v>75</v>
      </c>
      <c r="F65" s="29">
        <v>75</v>
      </c>
      <c r="G65" s="100"/>
      <c r="H65" s="29"/>
      <c r="I65" s="102">
        <v>995</v>
      </c>
      <c r="J65" s="101">
        <f t="shared" si="175"/>
        <v>0.62688442211055273</v>
      </c>
      <c r="K65" s="31">
        <f t="shared" si="176"/>
        <v>297</v>
      </c>
      <c r="L65" s="30">
        <f t="shared" si="177"/>
        <v>0.37311557788944727</v>
      </c>
      <c r="M65" s="29">
        <v>13</v>
      </c>
      <c r="N65" s="31">
        <f t="shared" si="178"/>
        <v>6487</v>
      </c>
      <c r="O65" s="31">
        <f t="shared" si="179"/>
        <v>10348</v>
      </c>
    </row>
    <row r="66" spans="2:18" ht="12.75" customHeight="1" x14ac:dyDescent="0.2">
      <c r="B66" s="143" t="s">
        <v>359</v>
      </c>
      <c r="C66" s="102">
        <v>999</v>
      </c>
      <c r="D66" s="126" t="s">
        <v>192</v>
      </c>
      <c r="E66" s="29">
        <v>150</v>
      </c>
      <c r="F66" s="29">
        <v>150</v>
      </c>
      <c r="G66" s="100"/>
      <c r="H66" s="29"/>
      <c r="I66" s="102">
        <v>2499</v>
      </c>
      <c r="J66" s="101">
        <f t="shared" ref="J66:J70" si="180">IFERROR((C66/(I66/1.25))*F66/E66,0)</f>
        <v>0.49969987995198079</v>
      </c>
      <c r="K66" s="31">
        <f t="shared" ref="K66:K70" si="181">IFERROR(I66/1.25-(F66/E66*C66),0)</f>
        <v>1000.2</v>
      </c>
      <c r="L66" s="30">
        <f t="shared" ref="L66:L70" si="182">IFERROR(1-J66,0)</f>
        <v>0.50030012004801927</v>
      </c>
      <c r="M66" s="29">
        <v>3</v>
      </c>
      <c r="N66" s="31">
        <f t="shared" ref="N66:N70" si="183">IFERROR((C66*M66)*F66/E66,0)</f>
        <v>2997</v>
      </c>
      <c r="O66" s="31">
        <f t="shared" ref="O66:O70" si="184">I66/1.25*M66</f>
        <v>5997.6</v>
      </c>
    </row>
    <row r="67" spans="2:18" ht="12.75" customHeight="1" x14ac:dyDescent="0.2">
      <c r="B67" s="143" t="s">
        <v>272</v>
      </c>
      <c r="C67" s="102">
        <v>759</v>
      </c>
      <c r="D67" s="126" t="s">
        <v>192</v>
      </c>
      <c r="E67" s="29">
        <v>75</v>
      </c>
      <c r="F67" s="29">
        <v>75</v>
      </c>
      <c r="G67" s="100"/>
      <c r="H67" s="29"/>
      <c r="I67" s="102">
        <v>1574</v>
      </c>
      <c r="J67" s="101">
        <f t="shared" si="180"/>
        <v>0.60276365946632782</v>
      </c>
      <c r="K67" s="31">
        <f t="shared" si="181"/>
        <v>500.20000000000005</v>
      </c>
      <c r="L67" s="30">
        <f t="shared" si="182"/>
        <v>0.39723634053367218</v>
      </c>
      <c r="M67" s="29">
        <v>6</v>
      </c>
      <c r="N67" s="31">
        <f t="shared" si="183"/>
        <v>4554</v>
      </c>
      <c r="O67" s="31">
        <f t="shared" si="184"/>
        <v>7555.2000000000007</v>
      </c>
    </row>
    <row r="68" spans="2:18" ht="12.75" customHeight="1" x14ac:dyDescent="0.2">
      <c r="B68" s="143" t="s">
        <v>271</v>
      </c>
      <c r="C68" s="102">
        <v>759</v>
      </c>
      <c r="D68" s="126" t="s">
        <v>192</v>
      </c>
      <c r="E68" s="29">
        <v>75</v>
      </c>
      <c r="F68" s="29">
        <v>75</v>
      </c>
      <c r="G68" s="100"/>
      <c r="H68" s="29"/>
      <c r="I68" s="102">
        <v>1574</v>
      </c>
      <c r="J68" s="101">
        <f t="shared" ref="J68:J69" si="185">IFERROR((C68/(I68/1.25))*F68/E68,0)</f>
        <v>0.60276365946632782</v>
      </c>
      <c r="K68" s="31">
        <f t="shared" ref="K68:K69" si="186">IFERROR(I68/1.25-(F68/E68*C68),0)</f>
        <v>500.20000000000005</v>
      </c>
      <c r="L68" s="30">
        <f t="shared" ref="L68:L69" si="187">IFERROR(1-J68,0)</f>
        <v>0.39723634053367218</v>
      </c>
      <c r="M68" s="29">
        <v>6</v>
      </c>
      <c r="N68" s="31">
        <f t="shared" ref="N68:N69" si="188">IFERROR((C68*M68)*F68/E68,0)</f>
        <v>4554</v>
      </c>
      <c r="O68" s="31">
        <f t="shared" ref="O68:O69" si="189">I68/1.25*M68</f>
        <v>7555.2000000000007</v>
      </c>
    </row>
    <row r="69" spans="2:18" ht="12.75" customHeight="1" x14ac:dyDescent="0.2">
      <c r="B69" s="143" t="s">
        <v>407</v>
      </c>
      <c r="C69" s="102">
        <v>990</v>
      </c>
      <c r="D69" s="126" t="s">
        <v>192</v>
      </c>
      <c r="E69" s="29">
        <v>75</v>
      </c>
      <c r="F69" s="29">
        <v>75</v>
      </c>
      <c r="G69" s="100"/>
      <c r="H69" s="29"/>
      <c r="I69" s="102">
        <v>2495</v>
      </c>
      <c r="J69" s="101">
        <f t="shared" si="185"/>
        <v>0.49599198396793581</v>
      </c>
      <c r="K69" s="31">
        <f t="shared" si="186"/>
        <v>1006</v>
      </c>
      <c r="L69" s="30">
        <f t="shared" si="187"/>
        <v>0.50400801603206413</v>
      </c>
      <c r="M69" s="29">
        <v>12</v>
      </c>
      <c r="N69" s="31">
        <f t="shared" si="188"/>
        <v>11880</v>
      </c>
      <c r="O69" s="31">
        <f t="shared" si="189"/>
        <v>23952</v>
      </c>
    </row>
    <row r="70" spans="2:18" ht="12.75" customHeight="1" x14ac:dyDescent="0.2">
      <c r="B70" s="143" t="s">
        <v>335</v>
      </c>
      <c r="C70" s="102">
        <v>750</v>
      </c>
      <c r="D70" s="126" t="s">
        <v>192</v>
      </c>
      <c r="E70" s="29">
        <v>75</v>
      </c>
      <c r="F70" s="29">
        <v>75</v>
      </c>
      <c r="G70" s="100"/>
      <c r="H70" s="29"/>
      <c r="I70" s="102">
        <v>1574</v>
      </c>
      <c r="J70" s="101">
        <f t="shared" si="180"/>
        <v>0.59561626429479031</v>
      </c>
      <c r="K70" s="31">
        <f t="shared" si="181"/>
        <v>509.20000000000005</v>
      </c>
      <c r="L70" s="30">
        <f t="shared" si="182"/>
        <v>0.40438373570520969</v>
      </c>
      <c r="M70" s="29">
        <v>6</v>
      </c>
      <c r="N70" s="31">
        <f t="shared" si="183"/>
        <v>4500</v>
      </c>
      <c r="O70" s="31">
        <f t="shared" si="184"/>
        <v>7555.2000000000007</v>
      </c>
    </row>
    <row r="71" spans="2:18" ht="12.75" customHeight="1" x14ac:dyDescent="0.2">
      <c r="B71" s="143" t="s">
        <v>368</v>
      </c>
      <c r="C71" s="102">
        <v>499</v>
      </c>
      <c r="D71" s="126" t="s">
        <v>192</v>
      </c>
      <c r="E71" s="29">
        <v>75</v>
      </c>
      <c r="F71" s="29">
        <v>75</v>
      </c>
      <c r="G71" s="100"/>
      <c r="H71" s="29"/>
      <c r="I71" s="102">
        <v>995</v>
      </c>
      <c r="J71" s="101">
        <f t="shared" si="175"/>
        <v>0.62688442211055273</v>
      </c>
      <c r="K71" s="31">
        <f t="shared" si="176"/>
        <v>297</v>
      </c>
      <c r="L71" s="30">
        <f t="shared" si="177"/>
        <v>0.37311557788944727</v>
      </c>
      <c r="M71" s="29">
        <v>6</v>
      </c>
      <c r="N71" s="31">
        <f t="shared" si="178"/>
        <v>2994</v>
      </c>
      <c r="O71" s="31">
        <f t="shared" si="179"/>
        <v>4776</v>
      </c>
    </row>
    <row r="72" spans="2:18" ht="12.75" customHeight="1" x14ac:dyDescent="0.2">
      <c r="B72" s="143" t="s">
        <v>341</v>
      </c>
      <c r="C72" s="102">
        <v>189</v>
      </c>
      <c r="D72" s="126" t="s">
        <v>192</v>
      </c>
      <c r="E72" s="29">
        <v>75</v>
      </c>
      <c r="F72" s="29">
        <v>75</v>
      </c>
      <c r="G72" s="100"/>
      <c r="H72" s="29"/>
      <c r="I72" s="102">
        <v>639</v>
      </c>
      <c r="J72" s="101">
        <f t="shared" si="174"/>
        <v>0.36971830985915494</v>
      </c>
      <c r="K72" s="31">
        <f t="shared" si="6"/>
        <v>322.2</v>
      </c>
      <c r="L72" s="30">
        <f t="shared" si="7"/>
        <v>0.63028169014084501</v>
      </c>
      <c r="M72" s="29">
        <v>14</v>
      </c>
      <c r="N72" s="31">
        <f t="shared" si="8"/>
        <v>2646</v>
      </c>
      <c r="O72" s="31">
        <f>I72/1.25*M72</f>
        <v>7156.8</v>
      </c>
    </row>
    <row r="73" spans="2:18" ht="12.75" customHeight="1" x14ac:dyDescent="0.2">
      <c r="B73" s="143" t="s">
        <v>340</v>
      </c>
      <c r="C73" s="102">
        <v>312</v>
      </c>
      <c r="D73" s="126" t="s">
        <v>192</v>
      </c>
      <c r="E73" s="29">
        <v>75</v>
      </c>
      <c r="F73" s="29">
        <v>75</v>
      </c>
      <c r="G73" s="100"/>
      <c r="H73" s="29"/>
      <c r="I73" s="102">
        <v>795</v>
      </c>
      <c r="J73" s="101">
        <f t="shared" si="174"/>
        <v>0.49056603773584906</v>
      </c>
      <c r="K73" s="31">
        <f t="shared" si="6"/>
        <v>324</v>
      </c>
      <c r="L73" s="30">
        <f t="shared" si="7"/>
        <v>0.50943396226415094</v>
      </c>
      <c r="M73" s="29">
        <v>3</v>
      </c>
      <c r="N73" s="31">
        <f t="shared" si="8"/>
        <v>936</v>
      </c>
      <c r="O73" s="31">
        <f>I73/1.25*M73</f>
        <v>1908</v>
      </c>
    </row>
    <row r="74" spans="2:18" ht="12.75" customHeight="1" x14ac:dyDescent="0.2">
      <c r="B74" s="143" t="s">
        <v>408</v>
      </c>
      <c r="C74" s="102">
        <v>1020</v>
      </c>
      <c r="D74" s="126" t="s">
        <v>192</v>
      </c>
      <c r="E74" s="29">
        <v>150</v>
      </c>
      <c r="F74" s="29">
        <v>150</v>
      </c>
      <c r="G74" s="100"/>
      <c r="H74" s="29"/>
      <c r="I74" s="102">
        <v>1750</v>
      </c>
      <c r="J74" s="101">
        <f t="shared" ref="J74" si="190">IFERROR((C74/(I74/1.25))*F74/E74,0)</f>
        <v>0.72857142857142854</v>
      </c>
      <c r="K74" s="31">
        <f t="shared" ref="K74" si="191">IFERROR(I74/1.25-(F74/E74*C74),0)</f>
        <v>380</v>
      </c>
      <c r="L74" s="30">
        <f t="shared" ref="L74" si="192">IFERROR(1-J74,0)</f>
        <v>0.27142857142857146</v>
      </c>
      <c r="M74" s="29">
        <v>3</v>
      </c>
      <c r="N74" s="31">
        <f t="shared" ref="N74" si="193">IFERROR((C74*M74)*F74/E74,0)</f>
        <v>3060</v>
      </c>
      <c r="O74" s="31">
        <f t="shared" ref="O74" si="194">I74/1.25*M74</f>
        <v>4200</v>
      </c>
      <c r="R74" s="127"/>
    </row>
    <row r="75" spans="2:18" ht="12.75" customHeight="1" x14ac:dyDescent="0.2">
      <c r="B75" s="143" t="s">
        <v>414</v>
      </c>
      <c r="C75" s="102">
        <v>382</v>
      </c>
      <c r="D75" s="126" t="s">
        <v>192</v>
      </c>
      <c r="E75" s="29">
        <v>75</v>
      </c>
      <c r="F75" s="29">
        <v>75</v>
      </c>
      <c r="G75" s="100"/>
      <c r="H75" s="29"/>
      <c r="I75" s="102">
        <v>959</v>
      </c>
      <c r="J75" s="101">
        <f t="shared" ref="J75" si="195">IFERROR((C75/(I75/1.25))*F75/E75,0)</f>
        <v>0.49791449426485923</v>
      </c>
      <c r="K75" s="31">
        <f t="shared" ref="K75" si="196">IFERROR(I75/1.25-(F75/E75*C75),0)</f>
        <v>385.20000000000005</v>
      </c>
      <c r="L75" s="30">
        <f t="shared" ref="L75" si="197">IFERROR(1-J75,0)</f>
        <v>0.50208550573514077</v>
      </c>
      <c r="M75" s="29">
        <v>3</v>
      </c>
      <c r="N75" s="31">
        <f t="shared" ref="N75" si="198">IFERROR((C75*M75)*F75/E75,0)</f>
        <v>1146</v>
      </c>
      <c r="O75" s="31">
        <f>I75/1.25*M75</f>
        <v>2301.6000000000004</v>
      </c>
    </row>
    <row r="76" spans="2:18" ht="12.75" customHeight="1" x14ac:dyDescent="0.2">
      <c r="B76" s="143" t="s">
        <v>234</v>
      </c>
      <c r="C76" s="102">
        <v>570</v>
      </c>
      <c r="D76" s="126" t="s">
        <v>192</v>
      </c>
      <c r="E76" s="29">
        <v>75</v>
      </c>
      <c r="F76" s="29">
        <v>75</v>
      </c>
      <c r="G76" s="100"/>
      <c r="H76" s="29"/>
      <c r="I76" s="102">
        <v>1338</v>
      </c>
      <c r="J76" s="101">
        <f t="shared" si="174"/>
        <v>0.53251121076233177</v>
      </c>
      <c r="K76" s="31">
        <f t="shared" si="6"/>
        <v>500.40000000000009</v>
      </c>
      <c r="L76" s="30">
        <f t="shared" si="7"/>
        <v>0.46748878923766823</v>
      </c>
      <c r="M76" s="29">
        <v>3</v>
      </c>
      <c r="N76" s="31">
        <f t="shared" si="8"/>
        <v>1710</v>
      </c>
      <c r="O76" s="31">
        <f>I76/1.25*M76</f>
        <v>3211.2000000000003</v>
      </c>
    </row>
    <row r="77" spans="2:18" ht="12.75" customHeight="1" x14ac:dyDescent="0.2">
      <c r="B77" s="143" t="s">
        <v>235</v>
      </c>
      <c r="C77" s="102">
        <v>473</v>
      </c>
      <c r="D77" s="126" t="s">
        <v>192</v>
      </c>
      <c r="E77" s="29">
        <v>75</v>
      </c>
      <c r="F77" s="29">
        <v>75</v>
      </c>
      <c r="G77" s="100"/>
      <c r="H77" s="29"/>
      <c r="I77" s="102">
        <v>1216</v>
      </c>
      <c r="J77" s="101">
        <f t="shared" si="174"/>
        <v>0.48622532894736842</v>
      </c>
      <c r="K77" s="31">
        <f t="shared" si="6"/>
        <v>499.79999999999995</v>
      </c>
      <c r="L77" s="30">
        <f t="shared" si="7"/>
        <v>0.51377467105263164</v>
      </c>
      <c r="M77" s="29">
        <v>3</v>
      </c>
      <c r="N77" s="31">
        <f t="shared" si="8"/>
        <v>1419</v>
      </c>
      <c r="O77" s="31">
        <f>I77/1.25*M77</f>
        <v>2918.3999999999996</v>
      </c>
    </row>
    <row r="78" spans="2:18" ht="12.75" customHeight="1" x14ac:dyDescent="0.2">
      <c r="B78" s="143" t="s">
        <v>236</v>
      </c>
      <c r="C78" s="102">
        <v>683</v>
      </c>
      <c r="D78" s="126" t="s">
        <v>192</v>
      </c>
      <c r="E78" s="29">
        <v>75</v>
      </c>
      <c r="F78" s="29">
        <v>75</v>
      </c>
      <c r="G78" s="100"/>
      <c r="H78" s="29"/>
      <c r="I78" s="102">
        <v>1579</v>
      </c>
      <c r="J78" s="101">
        <f t="shared" ref="J78:J84" si="199">IFERROR((C78/(I78/1.25))*F78/E78,0)</f>
        <v>0.5406903103229892</v>
      </c>
      <c r="K78" s="31">
        <f t="shared" ref="K78:K84" si="200">IFERROR(I78/1.25-(F78/E78*C78),0)</f>
        <v>580.20000000000005</v>
      </c>
      <c r="L78" s="30">
        <f t="shared" ref="L78:L84" si="201">IFERROR(1-J78,0)</f>
        <v>0.4593096896770108</v>
      </c>
      <c r="M78" s="29">
        <v>1</v>
      </c>
      <c r="N78" s="31">
        <f t="shared" ref="N78:N84" si="202">IFERROR((C78*M78)*F78/E78,0)</f>
        <v>683</v>
      </c>
      <c r="O78" s="31">
        <f t="shared" ref="O78:O84" si="203">I78/1.25*M78</f>
        <v>1263.2</v>
      </c>
    </row>
    <row r="79" spans="2:18" ht="12.75" customHeight="1" x14ac:dyDescent="0.2">
      <c r="B79" s="143" t="s">
        <v>409</v>
      </c>
      <c r="C79" s="102">
        <v>540</v>
      </c>
      <c r="D79" s="126" t="s">
        <v>192</v>
      </c>
      <c r="E79" s="29">
        <v>75</v>
      </c>
      <c r="F79" s="29">
        <v>75</v>
      </c>
      <c r="G79" s="100"/>
      <c r="H79" s="29"/>
      <c r="I79" s="102">
        <v>1579</v>
      </c>
      <c r="J79" s="101">
        <f t="shared" ref="J79" si="204">IFERROR((C79/(I79/1.25))*F79/E79,0)</f>
        <v>0.42748575047498416</v>
      </c>
      <c r="K79" s="31">
        <f t="shared" ref="K79" si="205">IFERROR(I79/1.25-(F79/E79*C79),0)</f>
        <v>723.2</v>
      </c>
      <c r="L79" s="30">
        <f t="shared" ref="L79" si="206">IFERROR(1-J79,0)</f>
        <v>0.57251424952501584</v>
      </c>
      <c r="M79" s="29">
        <v>4</v>
      </c>
      <c r="N79" s="31">
        <f t="shared" ref="N79" si="207">IFERROR((C79*M79)*F79/E79,0)</f>
        <v>2160</v>
      </c>
      <c r="O79" s="31">
        <f t="shared" ref="O79" si="208">I79/1.25*M79</f>
        <v>5052.8</v>
      </c>
    </row>
    <row r="80" spans="2:18" ht="12.75" customHeight="1" x14ac:dyDescent="0.2">
      <c r="B80" s="143" t="s">
        <v>410</v>
      </c>
      <c r="C80" s="102">
        <v>522</v>
      </c>
      <c r="D80" s="126" t="s">
        <v>192</v>
      </c>
      <c r="E80" s="29">
        <v>75</v>
      </c>
      <c r="F80" s="29">
        <v>75</v>
      </c>
      <c r="G80" s="100"/>
      <c r="H80" s="29"/>
      <c r="I80" s="102">
        <v>1579</v>
      </c>
      <c r="J80" s="101">
        <f t="shared" ref="J80:J81" si="209">IFERROR((C80/(I80/1.25))*F80/E80,0)</f>
        <v>0.41323622545915134</v>
      </c>
      <c r="K80" s="31">
        <f t="shared" ref="K80:K81" si="210">IFERROR(I80/1.25-(F80/E80*C80),0)</f>
        <v>741.2</v>
      </c>
      <c r="L80" s="30">
        <f t="shared" ref="L80:L81" si="211">IFERROR(1-J80,0)</f>
        <v>0.58676377454084871</v>
      </c>
      <c r="M80" s="29">
        <v>4</v>
      </c>
      <c r="N80" s="31">
        <f t="shared" ref="N80:N81" si="212">IFERROR((C80*M80)*F80/E80,0)</f>
        <v>2088</v>
      </c>
      <c r="O80" s="31">
        <f t="shared" ref="O80:O81" si="213">I80/1.25*M80</f>
        <v>5052.8</v>
      </c>
    </row>
    <row r="81" spans="2:25" ht="12.75" customHeight="1" x14ac:dyDescent="0.2">
      <c r="B81" s="143" t="s">
        <v>411</v>
      </c>
      <c r="C81" s="102">
        <v>683</v>
      </c>
      <c r="D81" s="126" t="s">
        <v>192</v>
      </c>
      <c r="E81" s="29">
        <v>75</v>
      </c>
      <c r="F81" s="29">
        <v>75</v>
      </c>
      <c r="G81" s="100"/>
      <c r="H81" s="29"/>
      <c r="I81" s="102">
        <v>1579</v>
      </c>
      <c r="J81" s="101">
        <f t="shared" si="209"/>
        <v>0.5406903103229892</v>
      </c>
      <c r="K81" s="31">
        <f t="shared" si="210"/>
        <v>580.20000000000005</v>
      </c>
      <c r="L81" s="30">
        <f t="shared" si="211"/>
        <v>0.4593096896770108</v>
      </c>
      <c r="M81" s="29">
        <v>1</v>
      </c>
      <c r="N81" s="31">
        <f t="shared" si="212"/>
        <v>683</v>
      </c>
      <c r="O81" s="31">
        <f t="shared" si="213"/>
        <v>1263.2</v>
      </c>
    </row>
    <row r="82" spans="2:25" ht="12.75" customHeight="1" x14ac:dyDescent="0.2">
      <c r="B82" s="143" t="s">
        <v>412</v>
      </c>
      <c r="C82" s="102">
        <v>599</v>
      </c>
      <c r="D82" s="126" t="s">
        <v>192</v>
      </c>
      <c r="E82" s="29">
        <v>75</v>
      </c>
      <c r="F82" s="29">
        <v>75</v>
      </c>
      <c r="G82" s="100"/>
      <c r="H82" s="29"/>
      <c r="I82" s="102">
        <v>1579</v>
      </c>
      <c r="J82" s="101">
        <f t="shared" ref="J82" si="214">IFERROR((C82/(I82/1.25))*F82/E82,0)</f>
        <v>0.47419252691576946</v>
      </c>
      <c r="K82" s="31">
        <f t="shared" ref="K82" si="215">IFERROR(I82/1.25-(F82/E82*C82),0)</f>
        <v>664.2</v>
      </c>
      <c r="L82" s="30">
        <f t="shared" ref="L82" si="216">IFERROR(1-J82,0)</f>
        <v>0.52580747308423059</v>
      </c>
      <c r="M82" s="29">
        <v>2</v>
      </c>
      <c r="N82" s="31">
        <f t="shared" ref="N82" si="217">IFERROR((C82*M82)*F82/E82,0)</f>
        <v>1198</v>
      </c>
      <c r="O82" s="31">
        <f t="shared" ref="O82" si="218">I82/1.25*M82</f>
        <v>2526.4</v>
      </c>
    </row>
    <row r="83" spans="2:25" ht="12.75" customHeight="1" x14ac:dyDescent="0.2">
      <c r="B83" s="143" t="s">
        <v>413</v>
      </c>
      <c r="C83" s="102">
        <v>547</v>
      </c>
      <c r="D83" s="126" t="s">
        <v>192</v>
      </c>
      <c r="E83" s="29">
        <v>75</v>
      </c>
      <c r="F83" s="29">
        <v>75</v>
      </c>
      <c r="G83" s="100"/>
      <c r="H83" s="29"/>
      <c r="I83" s="102">
        <v>1579</v>
      </c>
      <c r="J83" s="101">
        <f t="shared" ref="J83" si="219">IFERROR((C83/(I83/1.25))*F83/E83,0)</f>
        <v>0.43302723242558577</v>
      </c>
      <c r="K83" s="31">
        <f t="shared" ref="K83" si="220">IFERROR(I83/1.25-(F83/E83*C83),0)</f>
        <v>716.2</v>
      </c>
      <c r="L83" s="30">
        <f t="shared" ref="L83" si="221">IFERROR(1-J83,0)</f>
        <v>0.56697276757441428</v>
      </c>
      <c r="M83" s="29">
        <v>3</v>
      </c>
      <c r="N83" s="31">
        <f t="shared" ref="N83" si="222">IFERROR((C83*M83)*F83/E83,0)</f>
        <v>1641</v>
      </c>
      <c r="O83" s="31">
        <f t="shared" ref="O83" si="223">I83/1.25*M83</f>
        <v>3789.6000000000004</v>
      </c>
    </row>
    <row r="84" spans="2:25" ht="12.75" customHeight="1" x14ac:dyDescent="0.2">
      <c r="B84" s="143" t="s">
        <v>366</v>
      </c>
      <c r="C84" s="102">
        <v>268</v>
      </c>
      <c r="D84" s="126" t="s">
        <v>192</v>
      </c>
      <c r="E84" s="29">
        <v>75</v>
      </c>
      <c r="F84" s="29">
        <v>75</v>
      </c>
      <c r="G84" s="100"/>
      <c r="H84" s="29"/>
      <c r="I84" s="102">
        <v>710</v>
      </c>
      <c r="J84" s="101">
        <f t="shared" si="199"/>
        <v>0.47183098591549294</v>
      </c>
      <c r="K84" s="31">
        <f t="shared" si="200"/>
        <v>300</v>
      </c>
      <c r="L84" s="30">
        <f t="shared" si="201"/>
        <v>0.528169014084507</v>
      </c>
      <c r="M84" s="29">
        <v>18</v>
      </c>
      <c r="N84" s="31">
        <f t="shared" si="202"/>
        <v>4824</v>
      </c>
      <c r="O84" s="31">
        <f t="shared" si="203"/>
        <v>10224</v>
      </c>
    </row>
    <row r="85" spans="2:25" ht="12.75" customHeight="1" x14ac:dyDescent="0.2">
      <c r="B85" s="143" t="s">
        <v>273</v>
      </c>
      <c r="C85" s="102">
        <v>545</v>
      </c>
      <c r="D85" s="126" t="s">
        <v>192</v>
      </c>
      <c r="E85" s="29">
        <v>150</v>
      </c>
      <c r="F85" s="29">
        <v>150</v>
      </c>
      <c r="G85" s="100"/>
      <c r="H85" s="29"/>
      <c r="I85" s="102">
        <v>1325</v>
      </c>
      <c r="J85" s="101">
        <f t="shared" ref="J85" si="224">IFERROR((C85/(I85/1.25))*F85/E85,0)</f>
        <v>0.51415094339622647</v>
      </c>
      <c r="K85" s="31">
        <f t="shared" ref="K85" si="225">IFERROR(I85/1.25-(F85/E85*C85),0)</f>
        <v>515</v>
      </c>
      <c r="L85" s="30">
        <f t="shared" ref="L85" si="226">IFERROR(1-J85,0)</f>
        <v>0.48584905660377353</v>
      </c>
      <c r="M85" s="29">
        <v>4</v>
      </c>
      <c r="N85" s="31">
        <f t="shared" si="8"/>
        <v>2180</v>
      </c>
      <c r="O85" s="31">
        <f t="shared" ref="O85:O87" si="227">I85/1.25*M85</f>
        <v>4240</v>
      </c>
    </row>
    <row r="86" spans="2:25" ht="12.75" customHeight="1" x14ac:dyDescent="0.2">
      <c r="B86" s="143" t="s">
        <v>344</v>
      </c>
      <c r="C86" s="102">
        <v>152</v>
      </c>
      <c r="D86" s="126" t="s">
        <v>192</v>
      </c>
      <c r="E86" s="29">
        <v>75</v>
      </c>
      <c r="F86" s="29">
        <v>75</v>
      </c>
      <c r="G86" s="100"/>
      <c r="H86" s="29"/>
      <c r="I86" s="102">
        <v>585</v>
      </c>
      <c r="J86" s="101">
        <f t="shared" si="174"/>
        <v>0.3247863247863248</v>
      </c>
      <c r="K86" s="31">
        <f t="shared" si="6"/>
        <v>316</v>
      </c>
      <c r="L86" s="30">
        <f t="shared" si="7"/>
        <v>0.67521367521367526</v>
      </c>
      <c r="M86" s="29">
        <v>19</v>
      </c>
      <c r="N86" s="31">
        <f t="shared" si="8"/>
        <v>2888</v>
      </c>
      <c r="O86" s="31">
        <f t="shared" si="227"/>
        <v>8892</v>
      </c>
    </row>
    <row r="87" spans="2:25" ht="12.75" customHeight="1" x14ac:dyDescent="0.2">
      <c r="B87" s="143" t="s">
        <v>106</v>
      </c>
      <c r="C87" s="102">
        <v>2024</v>
      </c>
      <c r="D87" s="126" t="s">
        <v>192</v>
      </c>
      <c r="E87" s="29">
        <v>75</v>
      </c>
      <c r="F87" s="29">
        <v>75</v>
      </c>
      <c r="G87" s="100"/>
      <c r="H87" s="29"/>
      <c r="I87" s="102">
        <v>3780</v>
      </c>
      <c r="J87" s="101">
        <f t="shared" si="174"/>
        <v>0.6693121693121693</v>
      </c>
      <c r="K87" s="31">
        <f t="shared" si="6"/>
        <v>1000</v>
      </c>
      <c r="L87" s="30">
        <f t="shared" si="7"/>
        <v>0.3306878306878307</v>
      </c>
      <c r="M87" s="29">
        <v>8</v>
      </c>
      <c r="N87" s="31">
        <f t="shared" si="8"/>
        <v>16192</v>
      </c>
      <c r="O87" s="31">
        <f t="shared" si="227"/>
        <v>24192</v>
      </c>
    </row>
    <row r="88" spans="2:25" ht="12.75" customHeight="1" x14ac:dyDescent="0.2">
      <c r="B88" s="143" t="s">
        <v>148</v>
      </c>
      <c r="C88" s="102">
        <v>2123</v>
      </c>
      <c r="D88" s="126" t="s">
        <v>192</v>
      </c>
      <c r="E88" s="29">
        <v>75</v>
      </c>
      <c r="F88" s="29">
        <v>75</v>
      </c>
      <c r="G88" s="100"/>
      <c r="H88" s="29"/>
      <c r="I88" s="102">
        <v>3904</v>
      </c>
      <c r="J88" s="101">
        <f t="shared" ref="J88:J91" si="228">IFERROR((C88/(I88/1.25))*F88/E88,0)</f>
        <v>0.67975153688524592</v>
      </c>
      <c r="K88" s="31">
        <f t="shared" ref="K88:K91" si="229">IFERROR(I88/1.25-(F88/E88*C88),0)</f>
        <v>1000.1999999999998</v>
      </c>
      <c r="L88" s="30">
        <f t="shared" ref="L88:L91" si="230">IFERROR(1-J88,0)</f>
        <v>0.32024846311475408</v>
      </c>
      <c r="M88" s="29">
        <v>2</v>
      </c>
      <c r="N88" s="31">
        <f t="shared" ref="N88:N91" si="231">IFERROR((C88*M88)*F88/E88,0)</f>
        <v>4246</v>
      </c>
      <c r="O88" s="31">
        <f t="shared" ref="O88:O91" si="232">I88/1.25*M88</f>
        <v>6246.4</v>
      </c>
    </row>
    <row r="89" spans="2:25" s="105" customFormat="1" ht="12.75" customHeight="1" x14ac:dyDescent="0.2">
      <c r="B89" s="143" t="s">
        <v>256</v>
      </c>
      <c r="C89" s="102">
        <v>829</v>
      </c>
      <c r="D89" s="126" t="s">
        <v>192</v>
      </c>
      <c r="E89" s="29">
        <v>75</v>
      </c>
      <c r="F89" s="29">
        <v>75</v>
      </c>
      <c r="G89" s="100"/>
      <c r="H89" s="29"/>
      <c r="I89" s="102">
        <v>1724</v>
      </c>
      <c r="J89" s="101">
        <f t="shared" si="228"/>
        <v>0.60107308584686769</v>
      </c>
      <c r="K89" s="31">
        <f t="shared" si="229"/>
        <v>550.20000000000005</v>
      </c>
      <c r="L89" s="30">
        <f t="shared" si="230"/>
        <v>0.39892691415313231</v>
      </c>
      <c r="M89" s="29">
        <v>2</v>
      </c>
      <c r="N89" s="31">
        <f t="shared" si="231"/>
        <v>1658</v>
      </c>
      <c r="O89" s="31">
        <f t="shared" si="232"/>
        <v>2758.4</v>
      </c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2:25" s="105" customFormat="1" ht="12.75" customHeight="1" x14ac:dyDescent="0.2">
      <c r="B90" s="143" t="s">
        <v>233</v>
      </c>
      <c r="C90" s="102">
        <v>163</v>
      </c>
      <c r="D90" s="126" t="s">
        <v>192</v>
      </c>
      <c r="E90" s="29">
        <v>75</v>
      </c>
      <c r="F90" s="29">
        <v>75</v>
      </c>
      <c r="G90" s="100"/>
      <c r="H90" s="29"/>
      <c r="I90" s="102">
        <v>579</v>
      </c>
      <c r="J90" s="101">
        <f t="shared" si="228"/>
        <v>0.35189982728842834</v>
      </c>
      <c r="K90" s="31">
        <f t="shared" si="229"/>
        <v>300.2</v>
      </c>
      <c r="L90" s="30">
        <f t="shared" si="230"/>
        <v>0.64810017271157161</v>
      </c>
      <c r="M90" s="29">
        <v>15</v>
      </c>
      <c r="N90" s="31">
        <f t="shared" si="231"/>
        <v>2445</v>
      </c>
      <c r="O90" s="31">
        <f t="shared" si="232"/>
        <v>6948</v>
      </c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2:25" s="105" customFormat="1" ht="12.75" customHeight="1" x14ac:dyDescent="0.2">
      <c r="B91" s="143" t="s">
        <v>257</v>
      </c>
      <c r="C91" s="102">
        <v>897</v>
      </c>
      <c r="D91" s="126" t="s">
        <v>192</v>
      </c>
      <c r="E91" s="29">
        <v>75</v>
      </c>
      <c r="F91" s="29">
        <v>75</v>
      </c>
      <c r="G91" s="100"/>
      <c r="H91" s="29"/>
      <c r="I91" s="102">
        <v>1851</v>
      </c>
      <c r="J91" s="101">
        <f t="shared" si="228"/>
        <v>0.60575364667747167</v>
      </c>
      <c r="K91" s="31">
        <f t="shared" si="229"/>
        <v>583.79999999999995</v>
      </c>
      <c r="L91" s="30">
        <f t="shared" si="230"/>
        <v>0.39424635332252833</v>
      </c>
      <c r="M91" s="29">
        <v>7</v>
      </c>
      <c r="N91" s="31">
        <f t="shared" si="231"/>
        <v>6279</v>
      </c>
      <c r="O91" s="31">
        <f t="shared" si="232"/>
        <v>10365.6</v>
      </c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2:25" ht="12.75" customHeight="1" x14ac:dyDescent="0.2">
      <c r="B92" s="143" t="s">
        <v>297</v>
      </c>
      <c r="C92" s="102">
        <v>131</v>
      </c>
      <c r="D92" s="126" t="s">
        <v>192</v>
      </c>
      <c r="E92" s="29">
        <v>75</v>
      </c>
      <c r="F92" s="29">
        <v>75</v>
      </c>
      <c r="G92" s="100"/>
      <c r="H92" s="29"/>
      <c r="I92" s="102">
        <v>550</v>
      </c>
      <c r="J92" s="101">
        <f t="shared" si="174"/>
        <v>0.29772727272727273</v>
      </c>
      <c r="K92" s="31">
        <f t="shared" si="6"/>
        <v>309</v>
      </c>
      <c r="L92" s="30">
        <f t="shared" si="7"/>
        <v>0.70227272727272727</v>
      </c>
      <c r="M92" s="29">
        <v>23</v>
      </c>
      <c r="N92" s="31">
        <f t="shared" si="8"/>
        <v>3013</v>
      </c>
      <c r="O92" s="31">
        <f>I92/1.25*M92</f>
        <v>10120</v>
      </c>
    </row>
    <row r="93" spans="2:25" ht="12.75" customHeight="1" x14ac:dyDescent="0.2">
      <c r="B93" s="143" t="s">
        <v>150</v>
      </c>
      <c r="C93" s="102">
        <v>342</v>
      </c>
      <c r="D93" s="126" t="s">
        <v>192</v>
      </c>
      <c r="E93" s="29">
        <v>75</v>
      </c>
      <c r="F93" s="29">
        <v>75</v>
      </c>
      <c r="G93" s="100"/>
      <c r="H93" s="29"/>
      <c r="I93" s="102">
        <v>1053</v>
      </c>
      <c r="J93" s="101">
        <f t="shared" ref="J93:J95" si="233">IFERROR((C93/(I93/1.25))*F93/E93,0)</f>
        <v>0.40598290598290598</v>
      </c>
      <c r="K93" s="31">
        <f t="shared" ref="K93:K95" si="234">IFERROR(I93/1.25-(F93/E93*C93),0)</f>
        <v>500.4</v>
      </c>
      <c r="L93" s="30">
        <f t="shared" ref="L93:L95" si="235">IFERROR(1-J93,0)</f>
        <v>0.59401709401709402</v>
      </c>
      <c r="M93" s="29">
        <v>3</v>
      </c>
      <c r="N93" s="31">
        <f t="shared" ref="N93:N95" si="236">IFERROR((C93*M93)*F93/E93,0)</f>
        <v>1026</v>
      </c>
      <c r="O93" s="31">
        <f t="shared" ref="O93:O95" si="237">I93/1.25*M93</f>
        <v>2527.1999999999998</v>
      </c>
    </row>
    <row r="94" spans="2:25" ht="12.75" customHeight="1" x14ac:dyDescent="0.2">
      <c r="B94" s="143" t="s">
        <v>149</v>
      </c>
      <c r="C94" s="102">
        <v>258</v>
      </c>
      <c r="D94" s="126" t="s">
        <v>192</v>
      </c>
      <c r="E94" s="29">
        <v>75</v>
      </c>
      <c r="F94" s="29">
        <v>75</v>
      </c>
      <c r="G94" s="100"/>
      <c r="H94" s="29"/>
      <c r="I94" s="102">
        <v>950</v>
      </c>
      <c r="J94" s="101">
        <f t="shared" si="233"/>
        <v>0.33947368421052632</v>
      </c>
      <c r="K94" s="31">
        <f t="shared" si="234"/>
        <v>502</v>
      </c>
      <c r="L94" s="30">
        <f t="shared" si="235"/>
        <v>0.66052631578947363</v>
      </c>
      <c r="M94" s="29">
        <v>2</v>
      </c>
      <c r="N94" s="31">
        <f t="shared" si="236"/>
        <v>516</v>
      </c>
      <c r="O94" s="31">
        <f t="shared" si="237"/>
        <v>1520</v>
      </c>
    </row>
    <row r="95" spans="2:25" ht="12.75" customHeight="1" x14ac:dyDescent="0.2">
      <c r="B95" s="143" t="s">
        <v>155</v>
      </c>
      <c r="C95" s="102">
        <v>535</v>
      </c>
      <c r="D95" s="126" t="s">
        <v>192</v>
      </c>
      <c r="E95" s="29">
        <v>75</v>
      </c>
      <c r="F95" s="29">
        <v>75</v>
      </c>
      <c r="G95" s="100"/>
      <c r="H95" s="29"/>
      <c r="I95" s="102">
        <v>1920</v>
      </c>
      <c r="J95" s="101">
        <f t="shared" si="233"/>
        <v>0.34830729166666669</v>
      </c>
      <c r="K95" s="31">
        <f t="shared" si="234"/>
        <v>1001</v>
      </c>
      <c r="L95" s="30">
        <f t="shared" si="235"/>
        <v>0.65169270833333326</v>
      </c>
      <c r="M95" s="29">
        <v>1</v>
      </c>
      <c r="N95" s="31">
        <f t="shared" si="236"/>
        <v>535</v>
      </c>
      <c r="O95" s="31">
        <f t="shared" si="237"/>
        <v>1536</v>
      </c>
    </row>
    <row r="96" spans="2:25" ht="12.75" customHeight="1" x14ac:dyDescent="0.2">
      <c r="B96" s="143" t="s">
        <v>107</v>
      </c>
      <c r="C96" s="102">
        <v>190</v>
      </c>
      <c r="D96" s="126" t="s">
        <v>192</v>
      </c>
      <c r="E96" s="29">
        <v>75</v>
      </c>
      <c r="F96" s="29">
        <v>75</v>
      </c>
      <c r="G96" s="100"/>
      <c r="H96" s="29"/>
      <c r="I96" s="102">
        <v>613</v>
      </c>
      <c r="J96" s="101">
        <f t="shared" si="174"/>
        <v>0.38743882544861341</v>
      </c>
      <c r="K96" s="31">
        <f t="shared" si="6"/>
        <v>300.39999999999998</v>
      </c>
      <c r="L96" s="30">
        <f t="shared" si="7"/>
        <v>0.61256117455138659</v>
      </c>
      <c r="M96" s="29">
        <v>1</v>
      </c>
      <c r="N96" s="31">
        <f t="shared" si="8"/>
        <v>190</v>
      </c>
      <c r="O96" s="31">
        <f>I96/1.25*M96</f>
        <v>490.4</v>
      </c>
    </row>
    <row r="97" spans="2:15" ht="12.75" customHeight="1" x14ac:dyDescent="0.2">
      <c r="B97" s="143" t="s">
        <v>178</v>
      </c>
      <c r="C97" s="102">
        <v>478</v>
      </c>
      <c r="D97" s="126" t="s">
        <v>192</v>
      </c>
      <c r="E97" s="29">
        <v>75</v>
      </c>
      <c r="F97" s="29">
        <v>75</v>
      </c>
      <c r="G97" s="100"/>
      <c r="H97" s="29"/>
      <c r="I97" s="102">
        <v>1850</v>
      </c>
      <c r="J97" s="101">
        <f t="shared" si="174"/>
        <v>0.32297297297297295</v>
      </c>
      <c r="K97" s="31">
        <f t="shared" si="6"/>
        <v>1002</v>
      </c>
      <c r="L97" s="30">
        <f t="shared" si="7"/>
        <v>0.67702702702702711</v>
      </c>
      <c r="M97" s="29">
        <v>3</v>
      </c>
      <c r="N97" s="31">
        <f t="shared" si="8"/>
        <v>1434</v>
      </c>
      <c r="O97" s="31">
        <f>I97/1.25*M97</f>
        <v>4440</v>
      </c>
    </row>
    <row r="98" spans="2:15" ht="12.75" customHeight="1" x14ac:dyDescent="0.2">
      <c r="B98" s="143" t="s">
        <v>179</v>
      </c>
      <c r="C98" s="102">
        <v>284</v>
      </c>
      <c r="D98" s="126" t="s">
        <v>192</v>
      </c>
      <c r="E98" s="29">
        <v>75</v>
      </c>
      <c r="F98" s="29">
        <v>75</v>
      </c>
      <c r="G98" s="100"/>
      <c r="H98" s="29"/>
      <c r="I98" s="102">
        <v>1205</v>
      </c>
      <c r="J98" s="101">
        <f t="shared" si="174"/>
        <v>0.29460580912863071</v>
      </c>
      <c r="K98" s="31">
        <f t="shared" si="6"/>
        <v>680</v>
      </c>
      <c r="L98" s="30">
        <f t="shared" si="7"/>
        <v>0.70539419087136923</v>
      </c>
      <c r="M98" s="29">
        <v>3</v>
      </c>
      <c r="N98" s="31">
        <f t="shared" si="8"/>
        <v>852</v>
      </c>
      <c r="O98" s="31">
        <f>I98/1.25*M98</f>
        <v>2892</v>
      </c>
    </row>
    <row r="99" spans="2:15" ht="12.75" customHeight="1" x14ac:dyDescent="0.2">
      <c r="B99" s="143" t="s">
        <v>180</v>
      </c>
      <c r="C99" s="102">
        <v>284</v>
      </c>
      <c r="D99" s="126" t="s">
        <v>192</v>
      </c>
      <c r="E99" s="29">
        <v>75</v>
      </c>
      <c r="F99" s="29">
        <v>75</v>
      </c>
      <c r="G99" s="100"/>
      <c r="H99" s="29"/>
      <c r="I99" s="102">
        <v>1205</v>
      </c>
      <c r="J99" s="101">
        <f t="shared" si="174"/>
        <v>0.29460580912863071</v>
      </c>
      <c r="K99" s="31">
        <f t="shared" si="6"/>
        <v>680</v>
      </c>
      <c r="L99" s="30">
        <f t="shared" si="7"/>
        <v>0.70539419087136923</v>
      </c>
      <c r="M99" s="29">
        <v>3</v>
      </c>
      <c r="N99" s="31">
        <f t="shared" si="8"/>
        <v>852</v>
      </c>
      <c r="O99" s="31">
        <f>I99/1.25*M99</f>
        <v>2892</v>
      </c>
    </row>
    <row r="100" spans="2:15" ht="12.75" customHeight="1" x14ac:dyDescent="0.2">
      <c r="B100" s="143" t="s">
        <v>435</v>
      </c>
      <c r="C100" s="102">
        <v>1620</v>
      </c>
      <c r="D100" s="126" t="s">
        <v>192</v>
      </c>
      <c r="E100" s="29">
        <v>75</v>
      </c>
      <c r="F100" s="29">
        <v>75</v>
      </c>
      <c r="G100" s="100"/>
      <c r="H100" s="29"/>
      <c r="I100" s="102">
        <v>3275</v>
      </c>
      <c r="J100" s="101">
        <f t="shared" ref="J100" si="238">IFERROR((C100/(I100/1.25))*F100/E100,0)</f>
        <v>0.61832061068702293</v>
      </c>
      <c r="K100" s="31">
        <f t="shared" ref="K100" si="239">IFERROR(I100/1.25-(F100/E100*C100),0)</f>
        <v>1000</v>
      </c>
      <c r="L100" s="30">
        <f t="shared" ref="L100" si="240">IFERROR(1-J100,0)</f>
        <v>0.38167938931297707</v>
      </c>
      <c r="M100" s="29">
        <v>2</v>
      </c>
      <c r="N100" s="31">
        <f t="shared" ref="N100" si="241">IFERROR((C100*M100)*F100/E100,0)</f>
        <v>3240</v>
      </c>
      <c r="O100" s="31">
        <f t="shared" ref="O100" si="242">I100/1.25*M100</f>
        <v>5240</v>
      </c>
    </row>
    <row r="101" spans="2:15" ht="12.75" customHeight="1" x14ac:dyDescent="0.2">
      <c r="B101" s="143" t="s">
        <v>431</v>
      </c>
      <c r="C101" s="102">
        <v>1620</v>
      </c>
      <c r="D101" s="126" t="s">
        <v>192</v>
      </c>
      <c r="E101" s="29">
        <v>75</v>
      </c>
      <c r="F101" s="29">
        <v>75</v>
      </c>
      <c r="G101" s="100"/>
      <c r="H101" s="29"/>
      <c r="I101" s="102">
        <v>3275</v>
      </c>
      <c r="J101" s="101">
        <f t="shared" si="174"/>
        <v>0.61832061068702293</v>
      </c>
      <c r="K101" s="31">
        <f t="shared" si="6"/>
        <v>1000</v>
      </c>
      <c r="L101" s="30">
        <f t="shared" si="7"/>
        <v>0.38167938931297707</v>
      </c>
      <c r="M101" s="29">
        <v>1</v>
      </c>
      <c r="N101" s="31">
        <f t="shared" si="8"/>
        <v>1620</v>
      </c>
      <c r="O101" s="31">
        <f>I101/1.25*M101</f>
        <v>2620</v>
      </c>
    </row>
    <row r="102" spans="2:15" ht="12.75" customHeight="1" x14ac:dyDescent="0.2">
      <c r="B102" s="143" t="s">
        <v>181</v>
      </c>
      <c r="C102" s="102">
        <v>449</v>
      </c>
      <c r="D102" s="126" t="s">
        <v>192</v>
      </c>
      <c r="E102" s="29">
        <v>75</v>
      </c>
      <c r="F102" s="29">
        <v>75</v>
      </c>
      <c r="G102" s="100"/>
      <c r="H102" s="29"/>
      <c r="I102" s="102">
        <v>1850</v>
      </c>
      <c r="J102" s="101">
        <f t="shared" ref="J102:J106" si="243">IFERROR((C102/(I102/1.25))*F102/E102,0)</f>
        <v>0.30337837837837839</v>
      </c>
      <c r="K102" s="31">
        <f t="shared" ref="K102:K106" si="244">IFERROR(I102/1.25-(F102/E102*C102),0)</f>
        <v>1031</v>
      </c>
      <c r="L102" s="30">
        <f t="shared" ref="L102:L106" si="245">IFERROR(1-J102,0)</f>
        <v>0.69662162162162167</v>
      </c>
      <c r="M102" s="29">
        <v>4</v>
      </c>
      <c r="N102" s="31">
        <f t="shared" ref="N102:N106" si="246">IFERROR((C102*M102)*F102/E102,0)</f>
        <v>1796</v>
      </c>
      <c r="O102" s="31">
        <f t="shared" ref="O102:O106" si="247">I102/1.25*M102</f>
        <v>5920</v>
      </c>
    </row>
    <row r="103" spans="2:15" ht="12.75" customHeight="1" x14ac:dyDescent="0.2">
      <c r="B103" s="143" t="s">
        <v>268</v>
      </c>
      <c r="C103" s="102">
        <v>436</v>
      </c>
      <c r="D103" s="126" t="s">
        <v>192</v>
      </c>
      <c r="E103" s="29">
        <v>75</v>
      </c>
      <c r="F103" s="29">
        <v>75</v>
      </c>
      <c r="G103" s="100"/>
      <c r="H103" s="29"/>
      <c r="I103" s="102">
        <v>1170</v>
      </c>
      <c r="J103" s="101">
        <f t="shared" ref="J103:J104" si="248">IFERROR((C103/(I103/1.25))*F103/E103,0)</f>
        <v>0.46581196581196582</v>
      </c>
      <c r="K103" s="31">
        <f t="shared" ref="K103:K104" si="249">IFERROR(I103/1.25-(F103/E103*C103),0)</f>
        <v>500</v>
      </c>
      <c r="L103" s="30">
        <f t="shared" ref="L103:L104" si="250">IFERROR(1-J103,0)</f>
        <v>0.53418803418803418</v>
      </c>
      <c r="M103" s="29">
        <v>2</v>
      </c>
      <c r="N103" s="31">
        <f t="shared" ref="N103:N104" si="251">IFERROR((C103*M103)*F103/E103,0)</f>
        <v>872</v>
      </c>
      <c r="O103" s="31">
        <f t="shared" ref="O103:O104" si="252">I103/1.25*M103</f>
        <v>1872</v>
      </c>
    </row>
    <row r="104" spans="2:15" ht="12.75" customHeight="1" x14ac:dyDescent="0.2">
      <c r="B104" s="143" t="s">
        <v>269</v>
      </c>
      <c r="C104" s="102">
        <v>1815</v>
      </c>
      <c r="D104" s="126" t="s">
        <v>192</v>
      </c>
      <c r="E104" s="29">
        <v>75</v>
      </c>
      <c r="F104" s="29">
        <v>75</v>
      </c>
      <c r="G104" s="100"/>
      <c r="H104" s="29"/>
      <c r="I104" s="102">
        <v>3519</v>
      </c>
      <c r="J104" s="101">
        <f t="shared" si="248"/>
        <v>0.64471440750213138</v>
      </c>
      <c r="K104" s="31">
        <f t="shared" si="249"/>
        <v>1000.1999999999998</v>
      </c>
      <c r="L104" s="30">
        <f t="shared" si="250"/>
        <v>0.35528559249786862</v>
      </c>
      <c r="M104" s="29">
        <v>2</v>
      </c>
      <c r="N104" s="31">
        <f t="shared" si="251"/>
        <v>3630</v>
      </c>
      <c r="O104" s="31">
        <f t="shared" si="252"/>
        <v>5630.4</v>
      </c>
    </row>
    <row r="105" spans="2:15" ht="12.75" customHeight="1" x14ac:dyDescent="0.2">
      <c r="B105" s="143" t="s">
        <v>270</v>
      </c>
      <c r="C105" s="102">
        <v>1999</v>
      </c>
      <c r="D105" s="126" t="s">
        <v>192</v>
      </c>
      <c r="E105" s="29">
        <v>75</v>
      </c>
      <c r="F105" s="29">
        <v>75</v>
      </c>
      <c r="G105" s="100"/>
      <c r="H105" s="29"/>
      <c r="I105" s="102">
        <v>3749</v>
      </c>
      <c r="J105" s="101">
        <f t="shared" si="243"/>
        <v>0.66651106961856499</v>
      </c>
      <c r="K105" s="31">
        <f t="shared" si="244"/>
        <v>1000.1999999999998</v>
      </c>
      <c r="L105" s="30">
        <f t="shared" si="245"/>
        <v>0.33348893038143501</v>
      </c>
      <c r="M105" s="29">
        <v>2</v>
      </c>
      <c r="N105" s="31">
        <f t="shared" si="246"/>
        <v>3998</v>
      </c>
      <c r="O105" s="31">
        <f t="shared" si="247"/>
        <v>5998.4</v>
      </c>
    </row>
    <row r="106" spans="2:15" ht="12.75" customHeight="1" x14ac:dyDescent="0.2">
      <c r="B106" s="143" t="s">
        <v>342</v>
      </c>
      <c r="C106" s="102">
        <v>323</v>
      </c>
      <c r="D106" s="126" t="s">
        <v>192</v>
      </c>
      <c r="E106" s="29">
        <v>75</v>
      </c>
      <c r="F106" s="29">
        <v>75</v>
      </c>
      <c r="G106" s="100"/>
      <c r="H106" s="29"/>
      <c r="I106" s="102">
        <v>805</v>
      </c>
      <c r="J106" s="101">
        <f t="shared" si="243"/>
        <v>0.50155279503105588</v>
      </c>
      <c r="K106" s="31">
        <f t="shared" si="244"/>
        <v>321</v>
      </c>
      <c r="L106" s="30">
        <f t="shared" si="245"/>
        <v>0.49844720496894412</v>
      </c>
      <c r="M106" s="29">
        <v>4</v>
      </c>
      <c r="N106" s="31">
        <f t="shared" si="246"/>
        <v>1292</v>
      </c>
      <c r="O106" s="31">
        <f t="shared" si="247"/>
        <v>2576</v>
      </c>
    </row>
    <row r="107" spans="2:15" ht="12.75" customHeight="1" x14ac:dyDescent="0.2">
      <c r="B107" s="143" t="s">
        <v>343</v>
      </c>
      <c r="C107" s="102">
        <v>540</v>
      </c>
      <c r="D107" s="126" t="s">
        <v>192</v>
      </c>
      <c r="E107" s="29">
        <v>75</v>
      </c>
      <c r="F107" s="29">
        <v>75</v>
      </c>
      <c r="G107" s="100"/>
      <c r="H107" s="29"/>
      <c r="I107" s="102">
        <v>1055</v>
      </c>
      <c r="J107" s="101">
        <f t="shared" si="174"/>
        <v>0.6398104265402843</v>
      </c>
      <c r="K107" s="31">
        <f t="shared" si="6"/>
        <v>304</v>
      </c>
      <c r="L107" s="30">
        <f t="shared" si="7"/>
        <v>0.3601895734597157</v>
      </c>
      <c r="M107" s="29">
        <v>2</v>
      </c>
      <c r="N107" s="31">
        <f t="shared" si="8"/>
        <v>1080</v>
      </c>
      <c r="O107" s="31">
        <f>I107/1.25*M107</f>
        <v>1688</v>
      </c>
    </row>
    <row r="108" spans="2:15" ht="12.75" customHeight="1" x14ac:dyDescent="0.2">
      <c r="B108" s="143" t="s">
        <v>162</v>
      </c>
      <c r="C108" s="102">
        <v>181</v>
      </c>
      <c r="D108" s="126" t="s">
        <v>192</v>
      </c>
      <c r="E108" s="29">
        <v>75</v>
      </c>
      <c r="F108" s="29">
        <v>75</v>
      </c>
      <c r="G108" s="100"/>
      <c r="H108" s="29"/>
      <c r="I108" s="102">
        <v>599</v>
      </c>
      <c r="J108" s="101">
        <f t="shared" si="174"/>
        <v>0.37771285475792987</v>
      </c>
      <c r="K108" s="31">
        <f t="shared" si="6"/>
        <v>298.2</v>
      </c>
      <c r="L108" s="30">
        <f t="shared" si="7"/>
        <v>0.62228714524207018</v>
      </c>
      <c r="M108" s="29">
        <v>10</v>
      </c>
      <c r="N108" s="31">
        <f t="shared" si="8"/>
        <v>1810</v>
      </c>
      <c r="O108" s="31">
        <f>I108/1.25*M108</f>
        <v>4792</v>
      </c>
    </row>
    <row r="109" spans="2:15" ht="12.75" customHeight="1" x14ac:dyDescent="0.2">
      <c r="B109" s="143" t="s">
        <v>163</v>
      </c>
      <c r="C109" s="102">
        <v>488</v>
      </c>
      <c r="D109" s="126" t="s">
        <v>192</v>
      </c>
      <c r="E109" s="29">
        <v>75</v>
      </c>
      <c r="F109" s="29">
        <v>75</v>
      </c>
      <c r="G109" s="100"/>
      <c r="H109" s="29"/>
      <c r="I109" s="102">
        <v>995</v>
      </c>
      <c r="J109" s="101">
        <f t="shared" si="174"/>
        <v>0.61306532663316582</v>
      </c>
      <c r="K109" s="31">
        <f t="shared" si="6"/>
        <v>308</v>
      </c>
      <c r="L109" s="30">
        <f t="shared" si="7"/>
        <v>0.38693467336683418</v>
      </c>
      <c r="M109" s="29">
        <v>10</v>
      </c>
      <c r="N109" s="31">
        <f t="shared" si="8"/>
        <v>4880</v>
      </c>
      <c r="O109" s="31">
        <f>I109/1.25*M109</f>
        <v>7960</v>
      </c>
    </row>
    <row r="110" spans="2:15" ht="12.75" customHeight="1" x14ac:dyDescent="0.2">
      <c r="B110" s="143" t="s">
        <v>288</v>
      </c>
      <c r="C110" s="102">
        <v>800</v>
      </c>
      <c r="D110" s="126" t="s">
        <v>192</v>
      </c>
      <c r="E110" s="29">
        <v>75</v>
      </c>
      <c r="F110" s="29">
        <v>75</v>
      </c>
      <c r="G110" s="100"/>
      <c r="H110" s="29"/>
      <c r="I110" s="102">
        <v>1625</v>
      </c>
      <c r="J110" s="101">
        <f t="shared" ref="J110:J112" si="253">IFERROR((C110/(I110/1.25))*F110/E110,0)</f>
        <v>0.61538461538461542</v>
      </c>
      <c r="K110" s="31">
        <f t="shared" ref="K110:K112" si="254">IFERROR(I110/1.25-(F110/E110*C110),0)</f>
        <v>500</v>
      </c>
      <c r="L110" s="30">
        <f t="shared" ref="L110:L112" si="255">IFERROR(1-J110,0)</f>
        <v>0.38461538461538458</v>
      </c>
      <c r="M110" s="29">
        <v>2</v>
      </c>
      <c r="N110" s="31">
        <f t="shared" ref="N110:N112" si="256">IFERROR((C110*M110)*F110/E110,0)</f>
        <v>1600</v>
      </c>
      <c r="O110" s="31">
        <f t="shared" ref="O110:O112" si="257">I110/1.25*M110</f>
        <v>2600</v>
      </c>
    </row>
    <row r="111" spans="2:15" ht="12.75" customHeight="1" x14ac:dyDescent="0.2">
      <c r="B111" s="143" t="s">
        <v>108</v>
      </c>
      <c r="C111" s="102">
        <v>495</v>
      </c>
      <c r="D111" s="126" t="s">
        <v>192</v>
      </c>
      <c r="E111" s="29">
        <v>75</v>
      </c>
      <c r="F111" s="29">
        <v>75</v>
      </c>
      <c r="G111" s="100"/>
      <c r="H111" s="29"/>
      <c r="I111" s="102">
        <v>994</v>
      </c>
      <c r="J111" s="101">
        <f t="shared" si="253"/>
        <v>0.6224849094567404</v>
      </c>
      <c r="K111" s="31">
        <f t="shared" si="254"/>
        <v>300.20000000000005</v>
      </c>
      <c r="L111" s="30">
        <f t="shared" si="255"/>
        <v>0.3775150905432596</v>
      </c>
      <c r="M111" s="29">
        <v>2</v>
      </c>
      <c r="N111" s="31">
        <f t="shared" si="256"/>
        <v>990</v>
      </c>
      <c r="O111" s="31">
        <f t="shared" si="257"/>
        <v>1590.4</v>
      </c>
    </row>
    <row r="112" spans="2:15" ht="12.75" customHeight="1" x14ac:dyDescent="0.2">
      <c r="B112" s="143" t="s">
        <v>286</v>
      </c>
      <c r="C112" s="102">
        <v>344</v>
      </c>
      <c r="D112" s="126" t="s">
        <v>192</v>
      </c>
      <c r="E112" s="29">
        <v>75</v>
      </c>
      <c r="F112" s="29">
        <v>75</v>
      </c>
      <c r="G112" s="100"/>
      <c r="H112" s="29"/>
      <c r="I112" s="102">
        <v>805</v>
      </c>
      <c r="J112" s="101">
        <f t="shared" si="253"/>
        <v>0.53416149068322982</v>
      </c>
      <c r="K112" s="31">
        <f t="shared" si="254"/>
        <v>300</v>
      </c>
      <c r="L112" s="30">
        <f t="shared" si="255"/>
        <v>0.46583850931677018</v>
      </c>
      <c r="M112" s="29">
        <v>2</v>
      </c>
      <c r="N112" s="31">
        <f t="shared" si="256"/>
        <v>688</v>
      </c>
      <c r="O112" s="31">
        <f t="shared" si="257"/>
        <v>1288</v>
      </c>
    </row>
    <row r="113" spans="2:26" ht="12.75" customHeight="1" x14ac:dyDescent="0.2">
      <c r="B113" s="143" t="s">
        <v>287</v>
      </c>
      <c r="C113" s="102">
        <v>332</v>
      </c>
      <c r="D113" s="126" t="s">
        <v>192</v>
      </c>
      <c r="E113" s="29">
        <v>75</v>
      </c>
      <c r="F113" s="29">
        <v>75</v>
      </c>
      <c r="G113" s="100"/>
      <c r="H113" s="29"/>
      <c r="I113" s="102">
        <v>790</v>
      </c>
      <c r="J113" s="101">
        <f t="shared" si="174"/>
        <v>0.52531645569620256</v>
      </c>
      <c r="K113" s="31">
        <f t="shared" si="6"/>
        <v>300</v>
      </c>
      <c r="L113" s="30">
        <f t="shared" si="7"/>
        <v>0.47468354430379744</v>
      </c>
      <c r="M113" s="29">
        <v>2</v>
      </c>
      <c r="N113" s="31">
        <f t="shared" si="8"/>
        <v>664</v>
      </c>
      <c r="O113" s="31">
        <f>I113/1.25*M113</f>
        <v>1264</v>
      </c>
    </row>
    <row r="114" spans="2:26" s="105" customFormat="1" ht="12.75" customHeight="1" x14ac:dyDescent="0.2">
      <c r="B114" s="143" t="s">
        <v>432</v>
      </c>
      <c r="C114" s="102">
        <v>99</v>
      </c>
      <c r="D114" s="125"/>
      <c r="E114" s="29">
        <v>75</v>
      </c>
      <c r="F114" s="29">
        <v>75</v>
      </c>
      <c r="G114" s="100"/>
      <c r="H114" s="29"/>
      <c r="I114" s="43">
        <v>499</v>
      </c>
      <c r="J114" s="101">
        <f t="shared" si="174"/>
        <v>0.24799599198396791</v>
      </c>
      <c r="K114" s="31">
        <f t="shared" si="6"/>
        <v>300.2</v>
      </c>
      <c r="L114" s="30">
        <f t="shared" si="7"/>
        <v>0.75200400801603207</v>
      </c>
      <c r="M114" s="29">
        <v>37</v>
      </c>
      <c r="N114" s="31">
        <f t="shared" si="8"/>
        <v>3663</v>
      </c>
      <c r="O114" s="31">
        <f t="shared" ref="O114" si="258">I114/1.25*M114</f>
        <v>14770.4</v>
      </c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2:26" ht="12.75" customHeight="1" x14ac:dyDescent="0.2">
      <c r="B115" s="143" t="s">
        <v>109</v>
      </c>
      <c r="C115" s="102">
        <v>240</v>
      </c>
      <c r="D115" s="126" t="s">
        <v>192</v>
      </c>
      <c r="E115" s="29">
        <v>75</v>
      </c>
      <c r="F115" s="29">
        <v>75</v>
      </c>
      <c r="G115" s="100"/>
      <c r="H115" s="29"/>
      <c r="I115" s="102">
        <v>675</v>
      </c>
      <c r="J115" s="101">
        <f t="shared" ref="J115" si="259">IFERROR((C115/(I115/1.25))*F115/E115,0)</f>
        <v>0.44444444444444436</v>
      </c>
      <c r="K115" s="31">
        <f t="shared" ref="K115" si="260">IFERROR(I115/1.25-(F115/E115*C115),0)</f>
        <v>300</v>
      </c>
      <c r="L115" s="30">
        <f t="shared" ref="L115" si="261">IFERROR(1-J115,0)</f>
        <v>0.55555555555555558</v>
      </c>
      <c r="M115" s="29">
        <v>16</v>
      </c>
      <c r="N115" s="31">
        <f t="shared" ref="N115" si="262">IFERROR((C115*M115)*F115/E115,0)</f>
        <v>3840</v>
      </c>
      <c r="O115" s="31">
        <f>I115/1.25*M115</f>
        <v>8640</v>
      </c>
    </row>
    <row r="116" spans="2:26" ht="12.75" customHeight="1" x14ac:dyDescent="0.2">
      <c r="B116" s="143" t="s">
        <v>336</v>
      </c>
      <c r="C116" s="102">
        <v>649</v>
      </c>
      <c r="D116" s="126" t="s">
        <v>192</v>
      </c>
      <c r="E116" s="29">
        <v>1500</v>
      </c>
      <c r="F116" s="29">
        <v>1500</v>
      </c>
      <c r="G116" s="100"/>
      <c r="H116" s="29"/>
      <c r="I116" s="102">
        <v>1465</v>
      </c>
      <c r="J116" s="101">
        <f t="shared" ref="J116:J120" si="263">IFERROR((C116/(I116/1.25))*F116/E116,0)</f>
        <v>0.55375426621160406</v>
      </c>
      <c r="K116" s="31">
        <f t="shared" ref="K116:K120" si="264">IFERROR(I116/1.25-(F116/E116*C116),0)</f>
        <v>523</v>
      </c>
      <c r="L116" s="30">
        <f t="shared" ref="L116:L120" si="265">IFERROR(1-J116,0)</f>
        <v>0.44624573378839594</v>
      </c>
      <c r="M116" s="29">
        <v>3</v>
      </c>
      <c r="N116" s="31">
        <f t="shared" ref="N116:N120" si="266">IFERROR((C116*M116)*F116/E116,0)</f>
        <v>1947</v>
      </c>
      <c r="O116" s="31">
        <f t="shared" ref="O116:O119" si="267">I116/1.25*M116</f>
        <v>3516</v>
      </c>
    </row>
    <row r="117" spans="2:26" ht="12.75" customHeight="1" x14ac:dyDescent="0.2">
      <c r="B117" s="143" t="s">
        <v>337</v>
      </c>
      <c r="C117" s="102">
        <v>599</v>
      </c>
      <c r="D117" s="126" t="s">
        <v>192</v>
      </c>
      <c r="E117" s="29">
        <v>1500</v>
      </c>
      <c r="F117" s="29">
        <v>1500</v>
      </c>
      <c r="G117" s="100"/>
      <c r="H117" s="29"/>
      <c r="I117" s="102">
        <v>1465</v>
      </c>
      <c r="J117" s="101">
        <f t="shared" si="263"/>
        <v>0.51109215017064846</v>
      </c>
      <c r="K117" s="31">
        <f t="shared" si="264"/>
        <v>573</v>
      </c>
      <c r="L117" s="30">
        <f t="shared" si="265"/>
        <v>0.48890784982935154</v>
      </c>
      <c r="M117" s="29">
        <v>2</v>
      </c>
      <c r="N117" s="31">
        <f t="shared" si="266"/>
        <v>1198</v>
      </c>
      <c r="O117" s="31">
        <f t="shared" si="267"/>
        <v>2344</v>
      </c>
    </row>
    <row r="118" spans="2:26" ht="12.75" customHeight="1" x14ac:dyDescent="0.2">
      <c r="B118" s="143" t="s">
        <v>338</v>
      </c>
      <c r="C118" s="102">
        <v>579</v>
      </c>
      <c r="D118" s="126" t="s">
        <v>192</v>
      </c>
      <c r="E118" s="29">
        <v>1500</v>
      </c>
      <c r="F118" s="29">
        <v>1500</v>
      </c>
      <c r="G118" s="100"/>
      <c r="H118" s="29"/>
      <c r="I118" s="102">
        <v>1465</v>
      </c>
      <c r="J118" s="101">
        <f t="shared" si="263"/>
        <v>0.49402730375426623</v>
      </c>
      <c r="K118" s="31">
        <f t="shared" si="264"/>
        <v>593</v>
      </c>
      <c r="L118" s="30">
        <f t="shared" si="265"/>
        <v>0.50597269624573382</v>
      </c>
      <c r="M118" s="29">
        <v>1</v>
      </c>
      <c r="N118" s="31">
        <f t="shared" si="266"/>
        <v>579</v>
      </c>
      <c r="O118" s="31">
        <f t="shared" si="267"/>
        <v>1172</v>
      </c>
    </row>
    <row r="119" spans="2:26" ht="12.75" customHeight="1" x14ac:dyDescent="0.2">
      <c r="B119" s="143" t="s">
        <v>339</v>
      </c>
      <c r="C119" s="102">
        <v>549</v>
      </c>
      <c r="D119" s="126" t="s">
        <v>192</v>
      </c>
      <c r="E119" s="29">
        <v>1500</v>
      </c>
      <c r="F119" s="29">
        <v>1500</v>
      </c>
      <c r="G119" s="100"/>
      <c r="H119" s="29"/>
      <c r="I119" s="102">
        <v>1465</v>
      </c>
      <c r="J119" s="101">
        <f t="shared" si="263"/>
        <v>0.46843003412969281</v>
      </c>
      <c r="K119" s="31">
        <f t="shared" si="264"/>
        <v>623</v>
      </c>
      <c r="L119" s="30">
        <f t="shared" si="265"/>
        <v>0.53156996587030725</v>
      </c>
      <c r="M119" s="29">
        <v>2</v>
      </c>
      <c r="N119" s="31">
        <f t="shared" si="266"/>
        <v>1098</v>
      </c>
      <c r="O119" s="31">
        <f t="shared" si="267"/>
        <v>2344</v>
      </c>
    </row>
    <row r="120" spans="2:26" ht="12.75" customHeight="1" x14ac:dyDescent="0.2">
      <c r="B120" s="143" t="s">
        <v>380</v>
      </c>
      <c r="C120" s="102">
        <v>2499</v>
      </c>
      <c r="D120" s="126" t="s">
        <v>192</v>
      </c>
      <c r="E120" s="29">
        <v>75</v>
      </c>
      <c r="F120" s="29">
        <v>75</v>
      </c>
      <c r="G120" s="100"/>
      <c r="H120" s="29"/>
      <c r="I120" s="102">
        <v>4374</v>
      </c>
      <c r="J120" s="101">
        <f t="shared" si="263"/>
        <v>0.71416323731138553</v>
      </c>
      <c r="K120" s="31">
        <f t="shared" si="264"/>
        <v>1000.1999999999998</v>
      </c>
      <c r="L120" s="30">
        <f t="shared" si="265"/>
        <v>0.28583676268861447</v>
      </c>
      <c r="M120" s="29">
        <v>3</v>
      </c>
      <c r="N120" s="31">
        <f t="shared" si="266"/>
        <v>7497</v>
      </c>
      <c r="O120" s="31">
        <f>I120/1.25*M120</f>
        <v>10497.599999999999</v>
      </c>
    </row>
    <row r="121" spans="2:26" ht="12.75" customHeight="1" x14ac:dyDescent="0.2">
      <c r="B121" s="143" t="s">
        <v>415</v>
      </c>
      <c r="C121" s="102">
        <v>479</v>
      </c>
      <c r="D121" s="126" t="s">
        <v>192</v>
      </c>
      <c r="E121" s="29">
        <v>75</v>
      </c>
      <c r="F121" s="29">
        <v>75</v>
      </c>
      <c r="G121" s="100"/>
      <c r="H121" s="29"/>
      <c r="I121" s="102">
        <v>995</v>
      </c>
      <c r="J121" s="101">
        <f t="shared" si="174"/>
        <v>0.60175879396984921</v>
      </c>
      <c r="K121" s="31">
        <f t="shared" si="6"/>
        <v>317</v>
      </c>
      <c r="L121" s="30">
        <f t="shared" si="7"/>
        <v>0.39824120603015079</v>
      </c>
      <c r="M121" s="29">
        <v>4</v>
      </c>
      <c r="N121" s="31">
        <f t="shared" si="8"/>
        <v>1916</v>
      </c>
      <c r="O121" s="31">
        <f>I121/1.25*M121</f>
        <v>3184</v>
      </c>
    </row>
    <row r="122" spans="2:26" ht="12.75" customHeight="1" x14ac:dyDescent="0.2">
      <c r="B122" s="143" t="s">
        <v>212</v>
      </c>
      <c r="C122" s="102">
        <v>1150</v>
      </c>
      <c r="D122" s="126" t="s">
        <v>192</v>
      </c>
      <c r="E122" s="29">
        <v>1500</v>
      </c>
      <c r="F122" s="29">
        <v>1500</v>
      </c>
      <c r="G122" s="100"/>
      <c r="H122" s="29"/>
      <c r="I122" s="102">
        <v>2689</v>
      </c>
      <c r="J122" s="101">
        <f t="shared" ref="J122:J123" si="268">IFERROR((C122/(I122/1.25))*F122/E122,0)</f>
        <v>0.53458534771290445</v>
      </c>
      <c r="K122" s="31">
        <f t="shared" ref="K122:K123" si="269">IFERROR(I122/1.25-(F122/E122*C122),0)</f>
        <v>1001.1999999999998</v>
      </c>
      <c r="L122" s="30">
        <f t="shared" ref="L122:L123" si="270">IFERROR(1-J122,0)</f>
        <v>0.46541465228709555</v>
      </c>
      <c r="M122" s="29">
        <v>3</v>
      </c>
      <c r="N122" s="31">
        <f t="shared" ref="N122:N123" si="271">IFERROR((C122*M122)*F122/E122,0)</f>
        <v>3450</v>
      </c>
      <c r="O122" s="31">
        <f t="shared" ref="O122:O123" si="272">I122/1.25*M122</f>
        <v>6453.5999999999995</v>
      </c>
    </row>
    <row r="123" spans="2:26" ht="12.75" customHeight="1" x14ac:dyDescent="0.2">
      <c r="B123" s="143" t="s">
        <v>261</v>
      </c>
      <c r="C123" s="102">
        <v>149</v>
      </c>
      <c r="D123" s="42"/>
      <c r="E123" s="29">
        <v>75</v>
      </c>
      <c r="F123" s="29">
        <v>75</v>
      </c>
      <c r="G123" s="100"/>
      <c r="H123" s="29"/>
      <c r="I123" s="102">
        <v>574</v>
      </c>
      <c r="J123" s="101">
        <f t="shared" si="268"/>
        <v>0.32447735191637633</v>
      </c>
      <c r="K123" s="31">
        <f t="shared" si="269"/>
        <v>310.2</v>
      </c>
      <c r="L123" s="30">
        <f t="shared" si="270"/>
        <v>0.67552264808362361</v>
      </c>
      <c r="M123" s="29">
        <v>37</v>
      </c>
      <c r="N123" s="31">
        <f t="shared" si="271"/>
        <v>5513</v>
      </c>
      <c r="O123" s="31">
        <f t="shared" si="272"/>
        <v>16990.399999999998</v>
      </c>
    </row>
    <row r="124" spans="2:26" ht="12.75" customHeight="1" x14ac:dyDescent="0.2">
      <c r="B124" s="143" t="s">
        <v>416</v>
      </c>
      <c r="C124" s="102">
        <v>58</v>
      </c>
      <c r="D124" s="42"/>
      <c r="E124" s="29">
        <v>75</v>
      </c>
      <c r="F124" s="29">
        <v>75</v>
      </c>
      <c r="G124" s="100"/>
      <c r="H124" s="29"/>
      <c r="I124" s="102">
        <v>399</v>
      </c>
      <c r="J124" s="101">
        <f t="shared" si="174"/>
        <v>0.18170426065162909</v>
      </c>
      <c r="K124" s="31">
        <f t="shared" si="6"/>
        <v>261.2</v>
      </c>
      <c r="L124" s="30">
        <f t="shared" si="7"/>
        <v>0.81829573934837097</v>
      </c>
      <c r="M124" s="29">
        <v>14</v>
      </c>
      <c r="N124" s="31">
        <f t="shared" si="8"/>
        <v>812</v>
      </c>
      <c r="O124" s="31">
        <f>I124/1.25*M124</f>
        <v>4468.8</v>
      </c>
    </row>
    <row r="125" spans="2:26" ht="12.75" customHeight="1" x14ac:dyDescent="0.2">
      <c r="B125" s="143" t="s">
        <v>247</v>
      </c>
      <c r="C125" s="102">
        <v>164</v>
      </c>
      <c r="D125" s="42"/>
      <c r="E125" s="29">
        <v>75</v>
      </c>
      <c r="F125" s="29">
        <v>75</v>
      </c>
      <c r="G125" s="100"/>
      <c r="H125" s="29"/>
      <c r="I125" s="102">
        <v>599</v>
      </c>
      <c r="J125" s="101">
        <f t="shared" ref="J125" si="273">IFERROR((C125/(I125/1.25))*F125/E125,0)</f>
        <v>0.34223706176961605</v>
      </c>
      <c r="K125" s="31">
        <f t="shared" ref="K125" si="274">IFERROR(I125/1.25-(F125/E125*C125),0)</f>
        <v>315.2</v>
      </c>
      <c r="L125" s="30">
        <f t="shared" ref="L125" si="275">IFERROR(1-J125,0)</f>
        <v>0.65776293823038401</v>
      </c>
      <c r="M125" s="29">
        <v>18</v>
      </c>
      <c r="N125" s="31">
        <f t="shared" ref="N125" si="276">IFERROR((C125*M125)*F125/E125,0)</f>
        <v>2952</v>
      </c>
      <c r="O125" s="31">
        <f t="shared" ref="O125" si="277">I125/1.25*M125</f>
        <v>8625.6</v>
      </c>
    </row>
    <row r="126" spans="2:26" ht="12.75" customHeight="1" x14ac:dyDescent="0.2">
      <c r="B126" s="143" t="s">
        <v>351</v>
      </c>
      <c r="C126" s="102">
        <v>349</v>
      </c>
      <c r="D126" s="42"/>
      <c r="E126" s="29">
        <v>75</v>
      </c>
      <c r="F126" s="29">
        <v>75</v>
      </c>
      <c r="G126" s="100"/>
      <c r="H126" s="29"/>
      <c r="I126" s="102">
        <v>874</v>
      </c>
      <c r="J126" s="101">
        <f t="shared" ref="J126:J138" si="278">IFERROR((C126/(I126/1.25))*F126/E126,0)</f>
        <v>0.49914187643020586</v>
      </c>
      <c r="K126" s="31">
        <f t="shared" ref="K126:K138" si="279">IFERROR(I126/1.25-(F126/E126*C126),0)</f>
        <v>350.20000000000005</v>
      </c>
      <c r="L126" s="30">
        <f t="shared" ref="L126" si="280">IFERROR(1-J126,0)</f>
        <v>0.5008581235697942</v>
      </c>
      <c r="M126" s="29">
        <v>23</v>
      </c>
      <c r="N126" s="31">
        <f t="shared" ref="N126:N138" si="281">IFERROR((C126*M126)*F126/E126,0)</f>
        <v>8027</v>
      </c>
      <c r="O126" s="31">
        <f t="shared" ref="O126:O138" si="282">I126/1.25*M126</f>
        <v>16081.6</v>
      </c>
    </row>
    <row r="127" spans="2:26" s="105" customFormat="1" ht="12.75" customHeight="1" x14ac:dyDescent="0.2">
      <c r="B127" s="145" t="s">
        <v>332</v>
      </c>
      <c r="C127" s="102">
        <v>95</v>
      </c>
      <c r="D127" s="42"/>
      <c r="E127" s="29">
        <v>75</v>
      </c>
      <c r="F127" s="29">
        <v>75</v>
      </c>
      <c r="G127" s="100"/>
      <c r="H127" s="29"/>
      <c r="I127" s="102">
        <v>465</v>
      </c>
      <c r="J127" s="101">
        <f t="shared" si="278"/>
        <v>0.2553763440860215</v>
      </c>
      <c r="K127" s="31">
        <f t="shared" si="279"/>
        <v>277</v>
      </c>
      <c r="L127" s="30">
        <f t="shared" si="7"/>
        <v>0.7446236559139785</v>
      </c>
      <c r="M127" s="29">
        <v>20</v>
      </c>
      <c r="N127" s="31">
        <f t="shared" si="281"/>
        <v>1900</v>
      </c>
      <c r="O127" s="31">
        <f t="shared" si="282"/>
        <v>7440</v>
      </c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s="105" customFormat="1" ht="12.75" customHeight="1" x14ac:dyDescent="0.2">
      <c r="B128" s="143" t="s">
        <v>185</v>
      </c>
      <c r="C128" s="102">
        <v>1750</v>
      </c>
      <c r="D128" s="126" t="s">
        <v>192</v>
      </c>
      <c r="E128" s="29">
        <v>75</v>
      </c>
      <c r="F128" s="29">
        <v>75</v>
      </c>
      <c r="G128" s="100"/>
      <c r="H128" s="29"/>
      <c r="I128" s="102">
        <v>3438</v>
      </c>
      <c r="J128" s="101">
        <f t="shared" si="278"/>
        <v>0.63627108784176845</v>
      </c>
      <c r="K128" s="31">
        <f t="shared" si="279"/>
        <v>1000.4000000000001</v>
      </c>
      <c r="L128" s="30">
        <f t="shared" ref="L128:L237" si="283">IFERROR(1-J128,0)</f>
        <v>0.36372891215823155</v>
      </c>
      <c r="M128" s="29">
        <v>3</v>
      </c>
      <c r="N128" s="31">
        <f t="shared" si="281"/>
        <v>5250</v>
      </c>
      <c r="O128" s="31">
        <f t="shared" si="282"/>
        <v>8251.2000000000007</v>
      </c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s="105" customFormat="1" ht="12.75" customHeight="1" x14ac:dyDescent="0.2">
      <c r="B129" s="143" t="s">
        <v>293</v>
      </c>
      <c r="C129" s="102">
        <v>99</v>
      </c>
      <c r="D129" s="42"/>
      <c r="E129" s="29">
        <v>75</v>
      </c>
      <c r="F129" s="29">
        <v>75</v>
      </c>
      <c r="G129" s="100"/>
      <c r="H129" s="29"/>
      <c r="I129" s="102">
        <v>475</v>
      </c>
      <c r="J129" s="101">
        <f t="shared" ref="J129" si="284">IFERROR((C129/(I129/1.25))*F129/E129,0)</f>
        <v>0.26052631578947366</v>
      </c>
      <c r="K129" s="31">
        <f t="shared" ref="K129" si="285">IFERROR(I129/1.25-(F129/E129*C129),0)</f>
        <v>281</v>
      </c>
      <c r="L129" s="30">
        <f t="shared" ref="L129" si="286">IFERROR(1-J129,0)</f>
        <v>0.73947368421052628</v>
      </c>
      <c r="M129" s="29">
        <v>49</v>
      </c>
      <c r="N129" s="31">
        <f t="shared" ref="N129" si="287">IFERROR((C129*M129)*F129/E129,0)</f>
        <v>4851</v>
      </c>
      <c r="O129" s="31">
        <f t="shared" ref="O129" si="288">I129/1.25*M129</f>
        <v>18620</v>
      </c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s="105" customFormat="1" ht="12.75" customHeight="1" x14ac:dyDescent="0.2">
      <c r="B130" s="143" t="s">
        <v>362</v>
      </c>
      <c r="C130" s="102">
        <v>219</v>
      </c>
      <c r="D130" s="42"/>
      <c r="E130" s="29">
        <v>75</v>
      </c>
      <c r="F130" s="29">
        <v>75</v>
      </c>
      <c r="G130" s="100"/>
      <c r="H130" s="29"/>
      <c r="I130" s="102">
        <v>661</v>
      </c>
      <c r="J130" s="101">
        <f t="shared" ref="J130" si="289">IFERROR((C130/(I130/1.25))*F130/E130,0)</f>
        <v>0.41414523449319218</v>
      </c>
      <c r="K130" s="31">
        <f t="shared" ref="K130" si="290">IFERROR(I130/1.25-(F130/E130*C130),0)</f>
        <v>309.79999999999995</v>
      </c>
      <c r="L130" s="30">
        <f t="shared" ref="L130" si="291">IFERROR(1-J130,0)</f>
        <v>0.58585476550680782</v>
      </c>
      <c r="M130" s="29">
        <v>18</v>
      </c>
      <c r="N130" s="31">
        <f t="shared" ref="N130" si="292">IFERROR((C130*M130)*F130/E130,0)</f>
        <v>3942</v>
      </c>
      <c r="O130" s="31">
        <f t="shared" ref="O130" si="293">I130/1.25*M130</f>
        <v>9518.4</v>
      </c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s="105" customFormat="1" ht="12.75" customHeight="1" x14ac:dyDescent="0.2">
      <c r="B131" s="143" t="s">
        <v>345</v>
      </c>
      <c r="C131" s="102">
        <v>135</v>
      </c>
      <c r="D131" s="42"/>
      <c r="E131" s="29">
        <v>75</v>
      </c>
      <c r="F131" s="29">
        <v>75</v>
      </c>
      <c r="G131" s="100"/>
      <c r="H131" s="29"/>
      <c r="I131" s="102">
        <v>550</v>
      </c>
      <c r="J131" s="101">
        <f t="shared" si="278"/>
        <v>0.30681818181818182</v>
      </c>
      <c r="K131" s="31">
        <f t="shared" si="279"/>
        <v>305</v>
      </c>
      <c r="L131" s="30">
        <f t="shared" si="283"/>
        <v>0.69318181818181812</v>
      </c>
      <c r="M131" s="29">
        <v>2</v>
      </c>
      <c r="N131" s="31">
        <f t="shared" si="281"/>
        <v>270</v>
      </c>
      <c r="O131" s="31">
        <f t="shared" si="282"/>
        <v>880</v>
      </c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12.75" customHeight="1" x14ac:dyDescent="0.2">
      <c r="B132" s="143" t="s">
        <v>329</v>
      </c>
      <c r="C132" s="102">
        <v>80</v>
      </c>
      <c r="D132" s="42"/>
      <c r="E132" s="29">
        <v>75</v>
      </c>
      <c r="F132" s="29">
        <v>75</v>
      </c>
      <c r="G132" s="100"/>
      <c r="H132" s="29"/>
      <c r="I132" s="102">
        <v>410</v>
      </c>
      <c r="J132" s="101">
        <f t="shared" ref="J132" si="294">IFERROR((C132/(I132/1.25))*F132/E132,0)</f>
        <v>0.24390243902439024</v>
      </c>
      <c r="K132" s="31">
        <f t="shared" ref="K132" si="295">IFERROR(I132/1.25-(F132/E132*C132),0)</f>
        <v>248</v>
      </c>
      <c r="L132" s="30">
        <f t="shared" ref="L132" si="296">IFERROR(1-J132,0)</f>
        <v>0.75609756097560976</v>
      </c>
      <c r="M132" s="29">
        <v>9</v>
      </c>
      <c r="N132" s="31">
        <f t="shared" ref="N132" si="297">IFERROR((C132*M132)*F132/E132,0)</f>
        <v>720</v>
      </c>
      <c r="O132" s="31">
        <f t="shared" ref="O132" si="298">I132/1.25*M132</f>
        <v>2952</v>
      </c>
    </row>
    <row r="133" spans="2:26" ht="12.75" customHeight="1" x14ac:dyDescent="0.2">
      <c r="B133" s="143" t="s">
        <v>121</v>
      </c>
      <c r="C133" s="102">
        <v>400</v>
      </c>
      <c r="D133" s="126" t="s">
        <v>192</v>
      </c>
      <c r="E133" s="29">
        <v>75</v>
      </c>
      <c r="F133" s="29">
        <v>75</v>
      </c>
      <c r="G133" s="100"/>
      <c r="H133" s="29"/>
      <c r="I133" s="102">
        <v>1125</v>
      </c>
      <c r="J133" s="101">
        <f t="shared" si="278"/>
        <v>0.44444444444444436</v>
      </c>
      <c r="K133" s="31">
        <f t="shared" si="279"/>
        <v>500</v>
      </c>
      <c r="L133" s="30">
        <f t="shared" ref="L133:L135" si="299">IFERROR(1-J133,0)</f>
        <v>0.55555555555555558</v>
      </c>
      <c r="M133" s="29">
        <v>4</v>
      </c>
      <c r="N133" s="31">
        <f t="shared" si="281"/>
        <v>1600</v>
      </c>
      <c r="O133" s="31">
        <f t="shared" si="282"/>
        <v>3600</v>
      </c>
    </row>
    <row r="134" spans="2:26" ht="12.75" customHeight="1" x14ac:dyDescent="0.2">
      <c r="B134" s="143" t="s">
        <v>298</v>
      </c>
      <c r="C134" s="102">
        <v>119</v>
      </c>
      <c r="D134" s="126"/>
      <c r="E134" s="29">
        <v>75</v>
      </c>
      <c r="F134" s="29">
        <v>75</v>
      </c>
      <c r="G134" s="100"/>
      <c r="H134" s="29"/>
      <c r="I134" s="102">
        <v>530</v>
      </c>
      <c r="J134" s="101">
        <f t="shared" ref="J134:J135" si="300">IFERROR((C134/(I134/1.25))*F134/E134,0)</f>
        <v>0.28066037735849059</v>
      </c>
      <c r="K134" s="31">
        <f t="shared" ref="K134:K135" si="301">IFERROR(I134/1.25-(F134/E134*C134),0)</f>
        <v>305</v>
      </c>
      <c r="L134" s="30">
        <f t="shared" si="299"/>
        <v>0.71933962264150941</v>
      </c>
      <c r="M134" s="29">
        <v>18</v>
      </c>
      <c r="N134" s="31">
        <f t="shared" ref="N134:N135" si="302">IFERROR((C134*M134)*F134/E134,0)</f>
        <v>2142</v>
      </c>
      <c r="O134" s="31">
        <f t="shared" ref="O134:O135" si="303">I134/1.25*M134</f>
        <v>7632</v>
      </c>
    </row>
    <row r="135" spans="2:26" ht="12.75" customHeight="1" x14ac:dyDescent="0.2">
      <c r="B135" s="147" t="s">
        <v>417</v>
      </c>
      <c r="C135" s="102">
        <v>259</v>
      </c>
      <c r="D135" s="126" t="s">
        <v>192</v>
      </c>
      <c r="E135" s="29">
        <v>75</v>
      </c>
      <c r="F135" s="29">
        <v>75</v>
      </c>
      <c r="G135" s="100"/>
      <c r="H135" s="29"/>
      <c r="I135" s="102">
        <v>699</v>
      </c>
      <c r="J135" s="101">
        <f t="shared" si="300"/>
        <v>0.46316165951359078</v>
      </c>
      <c r="K135" s="31">
        <f t="shared" si="301"/>
        <v>300.20000000000005</v>
      </c>
      <c r="L135" s="30">
        <f t="shared" si="299"/>
        <v>0.53683834048640922</v>
      </c>
      <c r="M135" s="29">
        <v>5</v>
      </c>
      <c r="N135" s="31">
        <f t="shared" si="302"/>
        <v>1295</v>
      </c>
      <c r="O135" s="31">
        <f t="shared" si="303"/>
        <v>2796</v>
      </c>
    </row>
    <row r="136" spans="2:26" ht="12.75" customHeight="1" x14ac:dyDescent="0.2">
      <c r="B136" s="143" t="s">
        <v>308</v>
      </c>
      <c r="C136" s="102">
        <v>168</v>
      </c>
      <c r="D136" s="126" t="s">
        <v>192</v>
      </c>
      <c r="E136" s="29">
        <v>75</v>
      </c>
      <c r="F136" s="29">
        <v>75</v>
      </c>
      <c r="G136" s="100"/>
      <c r="H136" s="29"/>
      <c r="I136" s="102">
        <v>579</v>
      </c>
      <c r="J136" s="101">
        <f t="shared" ref="J136" si="304">IFERROR((C136/(I136/1.25))*F136/E136,0)</f>
        <v>0.36269430051813473</v>
      </c>
      <c r="K136" s="31">
        <f t="shared" ref="K136" si="305">IFERROR(I136/1.25-(F136/E136*C136),0)</f>
        <v>295.2</v>
      </c>
      <c r="L136" s="30">
        <f t="shared" ref="L136" si="306">IFERROR(1-J136,0)</f>
        <v>0.63730569948186533</v>
      </c>
      <c r="M136" s="29">
        <v>5</v>
      </c>
      <c r="N136" s="31">
        <f t="shared" ref="N136" si="307">IFERROR((C136*M136)*F136/E136,0)</f>
        <v>840</v>
      </c>
      <c r="O136" s="31">
        <f t="shared" ref="O136" si="308">I136/1.25*M136</f>
        <v>2316</v>
      </c>
    </row>
    <row r="137" spans="2:26" ht="12.75" customHeight="1" x14ac:dyDescent="0.2">
      <c r="B137" s="143" t="s">
        <v>199</v>
      </c>
      <c r="C137" s="102">
        <v>438</v>
      </c>
      <c r="D137" s="124" t="s">
        <v>192</v>
      </c>
      <c r="E137" s="29">
        <v>75</v>
      </c>
      <c r="F137" s="29">
        <v>75</v>
      </c>
      <c r="G137" s="100"/>
      <c r="H137" s="29"/>
      <c r="I137" s="43">
        <v>1173</v>
      </c>
      <c r="J137" s="101">
        <f t="shared" si="278"/>
        <v>0.46675191815856776</v>
      </c>
      <c r="K137" s="31">
        <f t="shared" si="279"/>
        <v>500.4</v>
      </c>
      <c r="L137" s="30">
        <f t="shared" ref="L137" si="309">IFERROR(1-J137,0)</f>
        <v>0.53324808184143224</v>
      </c>
      <c r="M137" s="29">
        <v>6</v>
      </c>
      <c r="N137" s="31">
        <f t="shared" si="281"/>
        <v>2628</v>
      </c>
      <c r="O137" s="31">
        <f t="shared" si="282"/>
        <v>5630.4</v>
      </c>
    </row>
    <row r="138" spans="2:26" ht="12.75" customHeight="1" x14ac:dyDescent="0.2">
      <c r="B138" s="143" t="s">
        <v>275</v>
      </c>
      <c r="C138" s="102">
        <v>233</v>
      </c>
      <c r="D138" s="124" t="s">
        <v>192</v>
      </c>
      <c r="E138" s="29">
        <v>75</v>
      </c>
      <c r="F138" s="29">
        <v>75</v>
      </c>
      <c r="G138" s="100"/>
      <c r="H138" s="29"/>
      <c r="I138" s="43">
        <v>685</v>
      </c>
      <c r="J138" s="101">
        <f t="shared" si="278"/>
        <v>0.42518248175182483</v>
      </c>
      <c r="K138" s="31">
        <f t="shared" si="279"/>
        <v>315</v>
      </c>
      <c r="L138" s="30">
        <f t="shared" ref="L138" si="310">IFERROR(1-J138,0)</f>
        <v>0.57481751824817517</v>
      </c>
      <c r="M138" s="29">
        <v>4</v>
      </c>
      <c r="N138" s="31">
        <f t="shared" si="281"/>
        <v>932</v>
      </c>
      <c r="O138" s="31">
        <f t="shared" si="282"/>
        <v>2192</v>
      </c>
    </row>
    <row r="139" spans="2:26" ht="12.75" customHeight="1" x14ac:dyDescent="0.2">
      <c r="B139" s="143" t="s">
        <v>153</v>
      </c>
      <c r="C139" s="102">
        <v>3099</v>
      </c>
      <c r="D139" s="124" t="str">
        <f>$D$138</f>
        <v>FW</v>
      </c>
      <c r="E139" s="29">
        <v>900</v>
      </c>
      <c r="F139" s="29">
        <v>900</v>
      </c>
      <c r="G139" s="100"/>
      <c r="H139" s="29"/>
      <c r="I139" s="43">
        <v>11400</v>
      </c>
      <c r="J139" s="101">
        <f t="shared" ref="J139:J161" si="311">IFERROR((C139/(I139/1.25))*F139/E139,0)</f>
        <v>0.33980263157894736</v>
      </c>
      <c r="K139" s="31">
        <f t="shared" ref="K139:K161" si="312">IFERROR(I139/1.25-(F139/E139*C139),0)</f>
        <v>6021</v>
      </c>
      <c r="L139" s="30">
        <f t="shared" ref="L139:L165" si="313">IFERROR(1-J139,0)</f>
        <v>0.6601973684210527</v>
      </c>
      <c r="M139" s="29">
        <v>2</v>
      </c>
      <c r="N139" s="31">
        <f t="shared" ref="N139:N161" si="314">IFERROR((C139*M139)*F139/E139,0)</f>
        <v>6198</v>
      </c>
      <c r="O139" s="31">
        <f t="shared" ref="O139:O161" si="315">I139/1.25*M139</f>
        <v>18240</v>
      </c>
    </row>
    <row r="140" spans="2:26" ht="12.75" customHeight="1" x14ac:dyDescent="0.2">
      <c r="B140" s="143" t="s">
        <v>248</v>
      </c>
      <c r="C140" s="102">
        <v>146.25</v>
      </c>
      <c r="D140" s="42"/>
      <c r="E140" s="29">
        <v>75</v>
      </c>
      <c r="F140" s="29">
        <v>75</v>
      </c>
      <c r="G140" s="100"/>
      <c r="H140" s="29"/>
      <c r="I140" s="102">
        <v>558</v>
      </c>
      <c r="J140" s="101">
        <f t="shared" si="311"/>
        <v>0.3276209677419355</v>
      </c>
      <c r="K140" s="31">
        <f t="shared" si="312"/>
        <v>300.14999999999998</v>
      </c>
      <c r="L140" s="30">
        <f t="shared" si="313"/>
        <v>0.6723790322580645</v>
      </c>
      <c r="M140" s="29">
        <v>2</v>
      </c>
      <c r="N140" s="31">
        <f t="shared" si="314"/>
        <v>292.5</v>
      </c>
      <c r="O140" s="31">
        <f>I140/1.25*M140</f>
        <v>892.8</v>
      </c>
    </row>
    <row r="141" spans="2:26" ht="12.75" customHeight="1" x14ac:dyDescent="0.2">
      <c r="B141" s="143" t="s">
        <v>320</v>
      </c>
      <c r="C141" s="102">
        <v>541</v>
      </c>
      <c r="D141" s="124" t="s">
        <v>192</v>
      </c>
      <c r="E141" s="29">
        <v>75</v>
      </c>
      <c r="F141" s="29">
        <v>75</v>
      </c>
      <c r="G141" s="100"/>
      <c r="H141" s="29"/>
      <c r="I141" s="102">
        <v>999</v>
      </c>
      <c r="J141" s="101">
        <f t="shared" si="311"/>
        <v>0.67692692692692691</v>
      </c>
      <c r="K141" s="31">
        <f t="shared" si="312"/>
        <v>258.20000000000005</v>
      </c>
      <c r="L141" s="30">
        <f t="shared" si="313"/>
        <v>0.32307307307307309</v>
      </c>
      <c r="M141" s="29">
        <v>3</v>
      </c>
      <c r="N141" s="31">
        <f t="shared" si="314"/>
        <v>1623</v>
      </c>
      <c r="O141" s="31">
        <f t="shared" ref="O141:O147" si="316">I141/1.25*M141</f>
        <v>2397.6000000000004</v>
      </c>
    </row>
    <row r="142" spans="2:26" ht="12.75" customHeight="1" x14ac:dyDescent="0.2">
      <c r="B142" s="143" t="s">
        <v>418</v>
      </c>
      <c r="C142" s="102">
        <v>500</v>
      </c>
      <c r="D142" s="124" t="s">
        <v>192</v>
      </c>
      <c r="E142" s="29">
        <v>75</v>
      </c>
      <c r="F142" s="29">
        <v>75</v>
      </c>
      <c r="G142" s="100"/>
      <c r="H142" s="29"/>
      <c r="I142" s="102">
        <v>999</v>
      </c>
      <c r="J142" s="101">
        <f t="shared" si="311"/>
        <v>0.62562562562562563</v>
      </c>
      <c r="K142" s="31">
        <f t="shared" si="312"/>
        <v>299.20000000000005</v>
      </c>
      <c r="L142" s="30">
        <f t="shared" si="313"/>
        <v>0.37437437437437437</v>
      </c>
      <c r="M142" s="29">
        <v>6</v>
      </c>
      <c r="N142" s="31">
        <f t="shared" si="314"/>
        <v>3000</v>
      </c>
      <c r="O142" s="31">
        <f t="shared" si="316"/>
        <v>4795.2000000000007</v>
      </c>
    </row>
    <row r="143" spans="2:26" ht="12.75" customHeight="1" x14ac:dyDescent="0.2">
      <c r="B143" s="143" t="s">
        <v>321</v>
      </c>
      <c r="C143" s="102">
        <v>541</v>
      </c>
      <c r="D143" s="124" t="s">
        <v>192</v>
      </c>
      <c r="E143" s="29">
        <v>75</v>
      </c>
      <c r="F143" s="29">
        <v>75</v>
      </c>
      <c r="G143" s="100"/>
      <c r="H143" s="29"/>
      <c r="I143" s="102">
        <v>999</v>
      </c>
      <c r="J143" s="101">
        <f t="shared" si="311"/>
        <v>0.67692692692692691</v>
      </c>
      <c r="K143" s="31">
        <f t="shared" si="312"/>
        <v>258.20000000000005</v>
      </c>
      <c r="L143" s="30">
        <f t="shared" si="313"/>
        <v>0.32307307307307309</v>
      </c>
      <c r="M143" s="29">
        <v>3</v>
      </c>
      <c r="N143" s="31">
        <f t="shared" si="314"/>
        <v>1623</v>
      </c>
      <c r="O143" s="31">
        <f t="shared" si="316"/>
        <v>2397.6000000000004</v>
      </c>
    </row>
    <row r="144" spans="2:26" ht="12.75" customHeight="1" x14ac:dyDescent="0.2">
      <c r="B144" s="143" t="s">
        <v>322</v>
      </c>
      <c r="C144" s="102">
        <v>541</v>
      </c>
      <c r="D144" s="124" t="s">
        <v>192</v>
      </c>
      <c r="E144" s="29">
        <v>75</v>
      </c>
      <c r="F144" s="29">
        <v>75</v>
      </c>
      <c r="G144" s="100"/>
      <c r="H144" s="29"/>
      <c r="I144" s="102">
        <v>999</v>
      </c>
      <c r="J144" s="101">
        <f t="shared" si="311"/>
        <v>0.67692692692692691</v>
      </c>
      <c r="K144" s="31">
        <f t="shared" si="312"/>
        <v>258.20000000000005</v>
      </c>
      <c r="L144" s="30">
        <f t="shared" si="313"/>
        <v>0.32307307307307309</v>
      </c>
      <c r="M144" s="29">
        <v>3</v>
      </c>
      <c r="N144" s="31">
        <f t="shared" si="314"/>
        <v>1623</v>
      </c>
      <c r="O144" s="31">
        <f t="shared" si="316"/>
        <v>2397.6000000000004</v>
      </c>
    </row>
    <row r="145" spans="2:15" ht="12.75" customHeight="1" x14ac:dyDescent="0.2">
      <c r="B145" s="143" t="s">
        <v>323</v>
      </c>
      <c r="C145" s="102">
        <v>541</v>
      </c>
      <c r="D145" s="124" t="s">
        <v>192</v>
      </c>
      <c r="E145" s="29">
        <v>75</v>
      </c>
      <c r="F145" s="29">
        <v>75</v>
      </c>
      <c r="G145" s="100"/>
      <c r="H145" s="29"/>
      <c r="I145" s="102">
        <v>999</v>
      </c>
      <c r="J145" s="101">
        <f t="shared" si="311"/>
        <v>0.67692692692692691</v>
      </c>
      <c r="K145" s="31">
        <f t="shared" si="312"/>
        <v>258.20000000000005</v>
      </c>
      <c r="L145" s="30">
        <f t="shared" si="313"/>
        <v>0.32307307307307309</v>
      </c>
      <c r="M145" s="29">
        <v>3</v>
      </c>
      <c r="N145" s="31">
        <f t="shared" si="314"/>
        <v>1623</v>
      </c>
      <c r="O145" s="31">
        <f t="shared" si="316"/>
        <v>2397.6000000000004</v>
      </c>
    </row>
    <row r="146" spans="2:15" ht="12.75" customHeight="1" x14ac:dyDescent="0.2">
      <c r="B146" s="143" t="s">
        <v>324</v>
      </c>
      <c r="C146" s="102">
        <v>541</v>
      </c>
      <c r="D146" s="124" t="s">
        <v>192</v>
      </c>
      <c r="E146" s="29">
        <v>75</v>
      </c>
      <c r="F146" s="29">
        <v>75</v>
      </c>
      <c r="G146" s="100"/>
      <c r="H146" s="29"/>
      <c r="I146" s="102">
        <v>999</v>
      </c>
      <c r="J146" s="101">
        <f t="shared" si="311"/>
        <v>0.67692692692692691</v>
      </c>
      <c r="K146" s="31">
        <f t="shared" si="312"/>
        <v>258.20000000000005</v>
      </c>
      <c r="L146" s="30">
        <f t="shared" si="313"/>
        <v>0.32307307307307309</v>
      </c>
      <c r="M146" s="29">
        <v>2</v>
      </c>
      <c r="N146" s="31">
        <f t="shared" si="314"/>
        <v>1082</v>
      </c>
      <c r="O146" s="31">
        <f t="shared" si="316"/>
        <v>1598.4</v>
      </c>
    </row>
    <row r="147" spans="2:15" ht="12.75" customHeight="1" x14ac:dyDescent="0.2">
      <c r="B147" s="143" t="s">
        <v>325</v>
      </c>
      <c r="C147" s="102">
        <v>541</v>
      </c>
      <c r="D147" s="124" t="s">
        <v>192</v>
      </c>
      <c r="E147" s="29">
        <v>75</v>
      </c>
      <c r="F147" s="29">
        <v>75</v>
      </c>
      <c r="G147" s="100"/>
      <c r="H147" s="29"/>
      <c r="I147" s="102">
        <v>999</v>
      </c>
      <c r="J147" s="101">
        <f t="shared" si="311"/>
        <v>0.67692692692692691</v>
      </c>
      <c r="K147" s="31">
        <f t="shared" si="312"/>
        <v>258.20000000000005</v>
      </c>
      <c r="L147" s="30">
        <f t="shared" si="313"/>
        <v>0.32307307307307309</v>
      </c>
      <c r="M147" s="29">
        <v>2</v>
      </c>
      <c r="N147" s="31">
        <f t="shared" si="314"/>
        <v>1082</v>
      </c>
      <c r="O147" s="31">
        <f t="shared" si="316"/>
        <v>1598.4</v>
      </c>
    </row>
    <row r="148" spans="2:15" ht="12.75" customHeight="1" x14ac:dyDescent="0.2">
      <c r="B148" s="143" t="s">
        <v>326</v>
      </c>
      <c r="C148" s="102">
        <v>541</v>
      </c>
      <c r="D148" s="124" t="s">
        <v>192</v>
      </c>
      <c r="E148" s="29">
        <v>75</v>
      </c>
      <c r="F148" s="29">
        <v>75</v>
      </c>
      <c r="G148" s="100"/>
      <c r="H148" s="29"/>
      <c r="I148" s="102">
        <v>999</v>
      </c>
      <c r="J148" s="101">
        <f t="shared" ref="J148" si="317">IFERROR((C148/(I148/1.25))*F148/E148,0)</f>
        <v>0.67692692692692691</v>
      </c>
      <c r="K148" s="31">
        <f t="shared" ref="K148" si="318">IFERROR(I148/1.25-(F148/E148*C148),0)</f>
        <v>258.20000000000005</v>
      </c>
      <c r="L148" s="30">
        <f t="shared" ref="L148" si="319">IFERROR(1-J148,0)</f>
        <v>0.32307307307307309</v>
      </c>
      <c r="M148" s="29">
        <v>3</v>
      </c>
      <c r="N148" s="31">
        <f t="shared" ref="N148" si="320">IFERROR((C148*M148)*F148/E148,0)</f>
        <v>1623</v>
      </c>
      <c r="O148" s="31">
        <f t="shared" ref="O148" si="321">I148/1.25*M148</f>
        <v>2397.6000000000004</v>
      </c>
    </row>
    <row r="149" spans="2:15" ht="12.75" customHeight="1" x14ac:dyDescent="0.2">
      <c r="B149" s="143" t="s">
        <v>156</v>
      </c>
      <c r="C149" s="102">
        <v>290</v>
      </c>
      <c r="D149" s="124" t="s">
        <v>192</v>
      </c>
      <c r="E149" s="29">
        <v>75</v>
      </c>
      <c r="F149" s="29">
        <v>75</v>
      </c>
      <c r="G149" s="100"/>
      <c r="H149" s="29"/>
      <c r="I149" s="43">
        <v>738</v>
      </c>
      <c r="J149" s="101">
        <f t="shared" si="311"/>
        <v>0.49119241192411928</v>
      </c>
      <c r="K149" s="31">
        <f t="shared" si="312"/>
        <v>300.39999999999998</v>
      </c>
      <c r="L149" s="30">
        <f t="shared" si="313"/>
        <v>0.50880758807588067</v>
      </c>
      <c r="M149" s="29">
        <v>3</v>
      </c>
      <c r="N149" s="31">
        <f t="shared" si="314"/>
        <v>870</v>
      </c>
      <c r="O149" s="31">
        <f t="shared" si="315"/>
        <v>1771.1999999999998</v>
      </c>
    </row>
    <row r="150" spans="2:15" ht="12.75" customHeight="1" x14ac:dyDescent="0.2">
      <c r="B150" s="143" t="s">
        <v>157</v>
      </c>
      <c r="C150" s="102">
        <v>299</v>
      </c>
      <c r="D150" s="124" t="s">
        <v>192</v>
      </c>
      <c r="E150" s="29">
        <v>75</v>
      </c>
      <c r="F150" s="29">
        <v>75</v>
      </c>
      <c r="G150" s="100"/>
      <c r="H150" s="29"/>
      <c r="I150" s="43">
        <v>749</v>
      </c>
      <c r="J150" s="101">
        <f t="shared" si="311"/>
        <v>0.49899866488651534</v>
      </c>
      <c r="K150" s="31">
        <f t="shared" si="312"/>
        <v>300.20000000000005</v>
      </c>
      <c r="L150" s="30">
        <f t="shared" ref="L150" si="322">IFERROR(1-J150,0)</f>
        <v>0.50100133511348466</v>
      </c>
      <c r="M150" s="29">
        <v>1</v>
      </c>
      <c r="N150" s="31">
        <f t="shared" si="314"/>
        <v>299</v>
      </c>
      <c r="O150" s="31">
        <f t="shared" si="315"/>
        <v>599.20000000000005</v>
      </c>
    </row>
    <row r="151" spans="2:15" ht="12.75" customHeight="1" x14ac:dyDescent="0.2">
      <c r="B151" s="143" t="s">
        <v>158</v>
      </c>
      <c r="C151" s="102">
        <v>1109</v>
      </c>
      <c r="D151" s="124" t="s">
        <v>192</v>
      </c>
      <c r="E151" s="29">
        <v>75</v>
      </c>
      <c r="F151" s="29">
        <v>75</v>
      </c>
      <c r="G151" s="100"/>
      <c r="H151" s="29"/>
      <c r="I151" s="43">
        <v>2636</v>
      </c>
      <c r="J151" s="101">
        <f t="shared" si="311"/>
        <v>0.52589150227617598</v>
      </c>
      <c r="K151" s="31">
        <f t="shared" si="312"/>
        <v>999.80000000000018</v>
      </c>
      <c r="L151" s="30">
        <f t="shared" si="313"/>
        <v>0.47410849772382402</v>
      </c>
      <c r="M151" s="29">
        <v>1</v>
      </c>
      <c r="N151" s="31">
        <f t="shared" si="314"/>
        <v>1109</v>
      </c>
      <c r="O151" s="31">
        <f t="shared" si="315"/>
        <v>2108.8000000000002</v>
      </c>
    </row>
    <row r="152" spans="2:15" ht="12.75" customHeight="1" x14ac:dyDescent="0.2">
      <c r="B152" s="143" t="s">
        <v>241</v>
      </c>
      <c r="C152" s="102">
        <v>499</v>
      </c>
      <c r="D152" s="124" t="s">
        <v>192</v>
      </c>
      <c r="E152" s="29">
        <v>75</v>
      </c>
      <c r="F152" s="29">
        <v>75</v>
      </c>
      <c r="G152" s="100"/>
      <c r="H152" s="29"/>
      <c r="I152" s="43">
        <v>1249</v>
      </c>
      <c r="J152" s="101">
        <f t="shared" si="311"/>
        <v>0.49939951961569251</v>
      </c>
      <c r="K152" s="31">
        <f t="shared" si="312"/>
        <v>500.20000000000005</v>
      </c>
      <c r="L152" s="30">
        <f t="shared" si="313"/>
        <v>0.50060048038430749</v>
      </c>
      <c r="M152" s="29">
        <v>3</v>
      </c>
      <c r="N152" s="31">
        <f t="shared" si="314"/>
        <v>1497</v>
      </c>
      <c r="O152" s="31">
        <f t="shared" si="315"/>
        <v>2997.6000000000004</v>
      </c>
    </row>
    <row r="153" spans="2:15" ht="12.75" customHeight="1" x14ac:dyDescent="0.2">
      <c r="B153" s="143" t="s">
        <v>306</v>
      </c>
      <c r="C153" s="102">
        <v>698</v>
      </c>
      <c r="D153" s="124" t="s">
        <v>192</v>
      </c>
      <c r="E153" s="29">
        <v>75</v>
      </c>
      <c r="F153" s="29">
        <v>75</v>
      </c>
      <c r="G153" s="100"/>
      <c r="H153" s="29"/>
      <c r="I153" s="43">
        <v>1498</v>
      </c>
      <c r="J153" s="101">
        <f t="shared" si="311"/>
        <v>0.58244325767690253</v>
      </c>
      <c r="K153" s="31">
        <f t="shared" si="312"/>
        <v>500.40000000000009</v>
      </c>
      <c r="L153" s="30">
        <f t="shared" si="313"/>
        <v>0.41755674232309747</v>
      </c>
      <c r="M153" s="29">
        <v>1</v>
      </c>
      <c r="N153" s="31">
        <f t="shared" si="314"/>
        <v>698</v>
      </c>
      <c r="O153" s="31">
        <f t="shared" si="315"/>
        <v>1198.4000000000001</v>
      </c>
    </row>
    <row r="154" spans="2:15" ht="12.75" customHeight="1" x14ac:dyDescent="0.2">
      <c r="B154" s="143" t="s">
        <v>242</v>
      </c>
      <c r="C154" s="102">
        <v>729</v>
      </c>
      <c r="D154" s="124" t="s">
        <v>192</v>
      </c>
      <c r="E154" s="29">
        <v>75</v>
      </c>
      <c r="F154" s="29">
        <v>75</v>
      </c>
      <c r="G154" s="100"/>
      <c r="H154" s="29"/>
      <c r="I154" s="43">
        <v>1537</v>
      </c>
      <c r="J154" s="101">
        <f t="shared" si="311"/>
        <v>0.59287573194534815</v>
      </c>
      <c r="K154" s="31">
        <f t="shared" si="312"/>
        <v>500.59999999999991</v>
      </c>
      <c r="L154" s="30">
        <f t="shared" si="313"/>
        <v>0.40712426805465185</v>
      </c>
      <c r="M154" s="29">
        <v>3</v>
      </c>
      <c r="N154" s="31">
        <f t="shared" si="314"/>
        <v>2187</v>
      </c>
      <c r="O154" s="31">
        <f t="shared" si="315"/>
        <v>3688.7999999999997</v>
      </c>
    </row>
    <row r="155" spans="2:15" ht="12.75" customHeight="1" x14ac:dyDescent="0.2">
      <c r="B155" s="143" t="s">
        <v>243</v>
      </c>
      <c r="C155" s="102">
        <v>2080</v>
      </c>
      <c r="D155" s="124" t="s">
        <v>192</v>
      </c>
      <c r="E155" s="29">
        <v>75</v>
      </c>
      <c r="F155" s="29">
        <v>75</v>
      </c>
      <c r="G155" s="100"/>
      <c r="H155" s="29"/>
      <c r="I155" s="43">
        <v>3850</v>
      </c>
      <c r="J155" s="101">
        <f t="shared" si="311"/>
        <v>0.67532467532467533</v>
      </c>
      <c r="K155" s="31">
        <f t="shared" si="312"/>
        <v>1000</v>
      </c>
      <c r="L155" s="30">
        <f t="shared" ref="L155" si="323">IFERROR(1-J155,0)</f>
        <v>0.32467532467532467</v>
      </c>
      <c r="M155" s="29">
        <v>2</v>
      </c>
      <c r="N155" s="31">
        <f t="shared" si="314"/>
        <v>4160</v>
      </c>
      <c r="O155" s="31">
        <f t="shared" si="315"/>
        <v>6160</v>
      </c>
    </row>
    <row r="156" spans="2:15" ht="12.75" customHeight="1" x14ac:dyDescent="0.2">
      <c r="B156" s="143" t="s">
        <v>291</v>
      </c>
      <c r="C156" s="102">
        <v>164</v>
      </c>
      <c r="D156" s="102"/>
      <c r="E156" s="29">
        <v>75</v>
      </c>
      <c r="F156" s="29">
        <v>75</v>
      </c>
      <c r="G156" s="100"/>
      <c r="H156" s="29"/>
      <c r="I156" s="43">
        <v>585</v>
      </c>
      <c r="J156" s="101">
        <f t="shared" si="311"/>
        <v>0.3504273504273504</v>
      </c>
      <c r="K156" s="31">
        <f t="shared" si="312"/>
        <v>304</v>
      </c>
      <c r="L156" s="30">
        <f t="shared" ref="L156" si="324">IFERROR(1-J156,0)</f>
        <v>0.6495726495726496</v>
      </c>
      <c r="M156" s="29">
        <v>38</v>
      </c>
      <c r="N156" s="31">
        <f t="shared" si="314"/>
        <v>6232</v>
      </c>
      <c r="O156" s="31">
        <f t="shared" si="315"/>
        <v>17784</v>
      </c>
    </row>
    <row r="157" spans="2:15" ht="12.75" customHeight="1" x14ac:dyDescent="0.2">
      <c r="B157" s="143" t="s">
        <v>296</v>
      </c>
      <c r="C157" s="102">
        <v>100</v>
      </c>
      <c r="D157" s="124"/>
      <c r="E157" s="29">
        <v>75</v>
      </c>
      <c r="F157" s="29">
        <v>75</v>
      </c>
      <c r="G157" s="100"/>
      <c r="H157" s="29"/>
      <c r="I157" s="43">
        <v>465</v>
      </c>
      <c r="J157" s="101">
        <f t="shared" si="311"/>
        <v>0.26881720430107525</v>
      </c>
      <c r="K157" s="31">
        <f t="shared" si="312"/>
        <v>272</v>
      </c>
      <c r="L157" s="30">
        <f t="shared" ref="L157" si="325">IFERROR(1-J157,0)</f>
        <v>0.73118279569892475</v>
      </c>
      <c r="M157" s="29">
        <v>20</v>
      </c>
      <c r="N157" s="31">
        <f t="shared" si="314"/>
        <v>2000</v>
      </c>
      <c r="O157" s="31">
        <f t="shared" si="315"/>
        <v>7440</v>
      </c>
    </row>
    <row r="158" spans="2:15" ht="12.75" customHeight="1" x14ac:dyDescent="0.2">
      <c r="B158" s="143" t="s">
        <v>175</v>
      </c>
      <c r="C158" s="102">
        <v>726</v>
      </c>
      <c r="D158" s="124" t="s">
        <v>192</v>
      </c>
      <c r="E158" s="29">
        <v>75</v>
      </c>
      <c r="F158" s="29">
        <v>75</v>
      </c>
      <c r="G158" s="100"/>
      <c r="H158" s="29"/>
      <c r="I158" s="43">
        <v>1645</v>
      </c>
      <c r="J158" s="101">
        <f t="shared" si="311"/>
        <v>0.55167173252279633</v>
      </c>
      <c r="K158" s="31">
        <f t="shared" si="312"/>
        <v>590</v>
      </c>
      <c r="L158" s="30">
        <f t="shared" ref="L158" si="326">IFERROR(1-J158,0)</f>
        <v>0.44832826747720367</v>
      </c>
      <c r="M158" s="29">
        <v>9</v>
      </c>
      <c r="N158" s="31">
        <f t="shared" si="314"/>
        <v>6534</v>
      </c>
      <c r="O158" s="31">
        <f t="shared" si="315"/>
        <v>11844</v>
      </c>
    </row>
    <row r="159" spans="2:15" ht="12.75" customHeight="1" x14ac:dyDescent="0.2">
      <c r="B159" s="143" t="s">
        <v>190</v>
      </c>
      <c r="C159" s="102">
        <v>288</v>
      </c>
      <c r="D159" s="124" t="s">
        <v>192</v>
      </c>
      <c r="E159" s="29">
        <v>75</v>
      </c>
      <c r="F159" s="29">
        <v>75</v>
      </c>
      <c r="G159" s="100"/>
      <c r="H159" s="29"/>
      <c r="I159" s="43">
        <v>735</v>
      </c>
      <c r="J159" s="101">
        <f t="shared" si="311"/>
        <v>0.48979591836734687</v>
      </c>
      <c r="K159" s="31">
        <f t="shared" si="312"/>
        <v>300</v>
      </c>
      <c r="L159" s="30">
        <f t="shared" si="313"/>
        <v>0.51020408163265318</v>
      </c>
      <c r="M159" s="29">
        <v>21</v>
      </c>
      <c r="N159" s="31">
        <f t="shared" si="314"/>
        <v>6048</v>
      </c>
      <c r="O159" s="31">
        <f t="shared" si="315"/>
        <v>12348</v>
      </c>
    </row>
    <row r="160" spans="2:15" ht="12.75" customHeight="1" x14ac:dyDescent="0.2">
      <c r="B160" s="143" t="s">
        <v>182</v>
      </c>
      <c r="C160" s="102">
        <v>100</v>
      </c>
      <c r="D160" s="102"/>
      <c r="E160" s="29">
        <v>75</v>
      </c>
      <c r="F160" s="29">
        <v>75</v>
      </c>
      <c r="G160" s="100"/>
      <c r="H160" s="29"/>
      <c r="I160" s="43">
        <v>495</v>
      </c>
      <c r="J160" s="101">
        <f t="shared" si="311"/>
        <v>0.25252525252525254</v>
      </c>
      <c r="K160" s="31">
        <f t="shared" si="312"/>
        <v>296</v>
      </c>
      <c r="L160" s="30">
        <f t="shared" si="313"/>
        <v>0.7474747474747474</v>
      </c>
      <c r="M160" s="29">
        <v>1</v>
      </c>
      <c r="N160" s="31">
        <f t="shared" si="314"/>
        <v>100</v>
      </c>
      <c r="O160" s="31">
        <f t="shared" si="315"/>
        <v>396</v>
      </c>
    </row>
    <row r="161" spans="2:15" ht="12.75" customHeight="1" x14ac:dyDescent="0.2">
      <c r="B161" s="143" t="s">
        <v>183</v>
      </c>
      <c r="C161" s="102">
        <v>321</v>
      </c>
      <c r="D161" s="124" t="s">
        <v>192</v>
      </c>
      <c r="E161" s="29">
        <v>75</v>
      </c>
      <c r="F161" s="29">
        <v>75</v>
      </c>
      <c r="G161" s="100"/>
      <c r="H161" s="29"/>
      <c r="I161" s="43">
        <v>780</v>
      </c>
      <c r="J161" s="101">
        <f t="shared" si="311"/>
        <v>0.51442307692307687</v>
      </c>
      <c r="K161" s="31">
        <f t="shared" si="312"/>
        <v>303</v>
      </c>
      <c r="L161" s="30">
        <f t="shared" si="313"/>
        <v>0.48557692307692313</v>
      </c>
      <c r="M161" s="29">
        <v>2</v>
      </c>
      <c r="N161" s="31">
        <f t="shared" si="314"/>
        <v>642</v>
      </c>
      <c r="O161" s="31">
        <f t="shared" si="315"/>
        <v>1248</v>
      </c>
    </row>
    <row r="162" spans="2:15" ht="12.75" customHeight="1" x14ac:dyDescent="0.2">
      <c r="B162" s="143" t="s">
        <v>278</v>
      </c>
      <c r="C162" s="102">
        <v>416</v>
      </c>
      <c r="D162" s="124">
        <v>1145</v>
      </c>
      <c r="E162" s="29">
        <v>300</v>
      </c>
      <c r="F162" s="29">
        <v>300</v>
      </c>
      <c r="G162" s="100"/>
      <c r="H162" s="29"/>
      <c r="I162" s="43">
        <v>1550</v>
      </c>
      <c r="J162" s="101">
        <f t="shared" ref="J162:J165" si="327">IFERROR((C162/(I162/1.25))*F162/E162,0)</f>
        <v>0.33548387096774196</v>
      </c>
      <c r="K162" s="31">
        <f t="shared" ref="K162:K165" si="328">IFERROR(I162/1.25-(F162/E162*C162),0)</f>
        <v>824</v>
      </c>
      <c r="L162" s="30">
        <f t="shared" si="313"/>
        <v>0.6645161290322581</v>
      </c>
      <c r="M162" s="29">
        <v>1</v>
      </c>
      <c r="N162" s="31">
        <f t="shared" ref="N162:N165" si="329">IFERROR((C162*M162)*F162/E162,0)</f>
        <v>416</v>
      </c>
      <c r="O162" s="31">
        <f t="shared" ref="O162:O165" si="330">I162/1.25*M162</f>
        <v>1240</v>
      </c>
    </row>
    <row r="163" spans="2:15" ht="12.75" customHeight="1" x14ac:dyDescent="0.2">
      <c r="B163" s="143" t="s">
        <v>279</v>
      </c>
      <c r="C163" s="102">
        <v>685</v>
      </c>
      <c r="D163" s="124">
        <v>1589</v>
      </c>
      <c r="E163" s="29">
        <v>500</v>
      </c>
      <c r="F163" s="29">
        <v>500</v>
      </c>
      <c r="G163" s="100"/>
      <c r="H163" s="29"/>
      <c r="I163" s="43">
        <v>2567</v>
      </c>
      <c r="J163" s="101">
        <f t="shared" si="327"/>
        <v>0.33356057654850019</v>
      </c>
      <c r="K163" s="31">
        <f t="shared" si="328"/>
        <v>1368.6</v>
      </c>
      <c r="L163" s="30">
        <f t="shared" si="313"/>
        <v>0.66643942345149987</v>
      </c>
      <c r="M163" s="29">
        <v>1</v>
      </c>
      <c r="N163" s="31">
        <f t="shared" si="329"/>
        <v>685</v>
      </c>
      <c r="O163" s="31">
        <f t="shared" si="330"/>
        <v>2053.6</v>
      </c>
    </row>
    <row r="164" spans="2:15" ht="12.75" customHeight="1" x14ac:dyDescent="0.2">
      <c r="B164" s="143" t="s">
        <v>280</v>
      </c>
      <c r="C164" s="102">
        <v>1230</v>
      </c>
      <c r="D164" s="124">
        <v>2409</v>
      </c>
      <c r="E164" s="29">
        <v>900</v>
      </c>
      <c r="F164" s="29">
        <v>900</v>
      </c>
      <c r="G164" s="100"/>
      <c r="H164" s="29"/>
      <c r="I164" s="43">
        <v>4587</v>
      </c>
      <c r="J164" s="101">
        <f t="shared" si="327"/>
        <v>0.33518639633747549</v>
      </c>
      <c r="K164" s="31">
        <f t="shared" si="328"/>
        <v>2439.6</v>
      </c>
      <c r="L164" s="30">
        <f t="shared" si="313"/>
        <v>0.66481360366252451</v>
      </c>
      <c r="M164" s="29">
        <v>1</v>
      </c>
      <c r="N164" s="31">
        <f t="shared" si="329"/>
        <v>1230</v>
      </c>
      <c r="O164" s="31">
        <f t="shared" si="330"/>
        <v>3669.6</v>
      </c>
    </row>
    <row r="165" spans="2:15" ht="12.75" customHeight="1" x14ac:dyDescent="0.2">
      <c r="B165" s="143" t="s">
        <v>281</v>
      </c>
      <c r="C165" s="102">
        <v>2051</v>
      </c>
      <c r="D165" s="124">
        <v>4450</v>
      </c>
      <c r="E165" s="29">
        <v>1500</v>
      </c>
      <c r="F165" s="29">
        <v>1500</v>
      </c>
      <c r="G165" s="100"/>
      <c r="H165" s="29"/>
      <c r="I165" s="43">
        <v>7698</v>
      </c>
      <c r="J165" s="101">
        <f t="shared" si="327"/>
        <v>0.3330410496232788</v>
      </c>
      <c r="K165" s="31">
        <f t="shared" si="328"/>
        <v>4107.3999999999996</v>
      </c>
      <c r="L165" s="30">
        <f t="shared" si="313"/>
        <v>0.66695895037672126</v>
      </c>
      <c r="M165" s="29">
        <v>1</v>
      </c>
      <c r="N165" s="31">
        <f t="shared" si="329"/>
        <v>2051</v>
      </c>
      <c r="O165" s="31">
        <f t="shared" si="330"/>
        <v>6158.4</v>
      </c>
    </row>
    <row r="166" spans="2:15" ht="12.75" customHeight="1" x14ac:dyDescent="0.2">
      <c r="B166" s="143" t="s">
        <v>282</v>
      </c>
      <c r="C166" s="102">
        <v>3696</v>
      </c>
      <c r="D166" s="124">
        <v>7760</v>
      </c>
      <c r="E166" s="29">
        <v>2700</v>
      </c>
      <c r="F166" s="29">
        <v>2700</v>
      </c>
      <c r="G166" s="100"/>
      <c r="H166" s="29"/>
      <c r="I166" s="43">
        <v>13697</v>
      </c>
      <c r="J166" s="101">
        <f t="shared" ref="J166:J169" si="331">IFERROR((C166/(I166/1.25))*F166/E166,0)</f>
        <v>0.33730013871650727</v>
      </c>
      <c r="K166" s="31">
        <f t="shared" ref="K166:K169" si="332">IFERROR(I166/1.25-(F166/E166*C166),0)</f>
        <v>7261.6</v>
      </c>
      <c r="L166" s="30">
        <f t="shared" ref="L166:L168" si="333">IFERROR(1-J166,0)</f>
        <v>0.66269986128349267</v>
      </c>
      <c r="M166" s="29">
        <v>1</v>
      </c>
      <c r="N166" s="31">
        <f t="shared" ref="N166:N169" si="334">IFERROR((C166*M166)*F166/E166,0)</f>
        <v>3696</v>
      </c>
      <c r="O166" s="31">
        <f t="shared" ref="O166:O169" si="335">I166/1.25*M166</f>
        <v>10957.6</v>
      </c>
    </row>
    <row r="167" spans="2:15" ht="12.75" customHeight="1" x14ac:dyDescent="0.2">
      <c r="B167" s="143" t="s">
        <v>334</v>
      </c>
      <c r="C167" s="102">
        <v>210</v>
      </c>
      <c r="D167" s="102"/>
      <c r="E167" s="29">
        <v>75</v>
      </c>
      <c r="F167" s="29">
        <v>75</v>
      </c>
      <c r="G167" s="100"/>
      <c r="H167" s="29"/>
      <c r="I167" s="43">
        <v>638</v>
      </c>
      <c r="J167" s="101">
        <f t="shared" si="331"/>
        <v>0.41144200626959249</v>
      </c>
      <c r="K167" s="31">
        <f t="shared" si="332"/>
        <v>300.39999999999998</v>
      </c>
      <c r="L167" s="30">
        <f t="shared" ref="L167" si="336">IFERROR(1-J167,0)</f>
        <v>0.58855799373040751</v>
      </c>
      <c r="M167" s="29">
        <v>14</v>
      </c>
      <c r="N167" s="31">
        <f t="shared" si="334"/>
        <v>2940</v>
      </c>
      <c r="O167" s="31">
        <f t="shared" si="335"/>
        <v>7145.5999999999995</v>
      </c>
    </row>
    <row r="168" spans="2:15" ht="12.75" customHeight="1" x14ac:dyDescent="0.2">
      <c r="B168" s="143" t="s">
        <v>333</v>
      </c>
      <c r="C168" s="102">
        <v>214</v>
      </c>
      <c r="D168" s="102"/>
      <c r="E168" s="29">
        <v>75</v>
      </c>
      <c r="F168" s="29">
        <v>75</v>
      </c>
      <c r="G168" s="100"/>
      <c r="H168" s="29"/>
      <c r="I168" s="43">
        <v>642</v>
      </c>
      <c r="J168" s="101">
        <f t="shared" si="331"/>
        <v>0.41666666666666663</v>
      </c>
      <c r="K168" s="31">
        <f t="shared" si="332"/>
        <v>299.60000000000002</v>
      </c>
      <c r="L168" s="30">
        <f t="shared" si="333"/>
        <v>0.58333333333333337</v>
      </c>
      <c r="M168" s="29">
        <v>13</v>
      </c>
      <c r="N168" s="31">
        <f t="shared" si="334"/>
        <v>2782</v>
      </c>
      <c r="O168" s="31">
        <f t="shared" si="335"/>
        <v>6676.8</v>
      </c>
    </row>
    <row r="169" spans="2:15" ht="12.75" customHeight="1" x14ac:dyDescent="0.2">
      <c r="B169" s="143" t="s">
        <v>255</v>
      </c>
      <c r="C169" s="102">
        <v>89</v>
      </c>
      <c r="D169" s="102"/>
      <c r="E169" s="29">
        <v>75</v>
      </c>
      <c r="F169" s="29">
        <v>75</v>
      </c>
      <c r="G169" s="100"/>
      <c r="H169" s="29"/>
      <c r="I169" s="43">
        <v>468</v>
      </c>
      <c r="J169" s="101">
        <f t="shared" si="331"/>
        <v>0.23771367521367523</v>
      </c>
      <c r="K169" s="31">
        <f t="shared" si="332"/>
        <v>285.39999999999998</v>
      </c>
      <c r="L169" s="30">
        <f t="shared" ref="L169" si="337">IFERROR(1-J169,0)</f>
        <v>0.76228632478632474</v>
      </c>
      <c r="M169" s="29">
        <v>24</v>
      </c>
      <c r="N169" s="31">
        <f t="shared" si="334"/>
        <v>2136</v>
      </c>
      <c r="O169" s="31">
        <f t="shared" si="335"/>
        <v>8985.5999999999985</v>
      </c>
    </row>
    <row r="170" spans="2:15" ht="12.75" customHeight="1" x14ac:dyDescent="0.2">
      <c r="B170" s="143" t="s">
        <v>419</v>
      </c>
      <c r="C170" s="102">
        <v>69</v>
      </c>
      <c r="D170" s="102"/>
      <c r="E170" s="29">
        <v>75</v>
      </c>
      <c r="F170" s="29">
        <v>75</v>
      </c>
      <c r="G170" s="100"/>
      <c r="H170" s="29"/>
      <c r="I170" s="43">
        <v>345</v>
      </c>
      <c r="J170" s="101">
        <f t="shared" ref="J170" si="338">IFERROR((C170/(I170/1.25))*F170/E170,0)</f>
        <v>0.25</v>
      </c>
      <c r="K170" s="31">
        <f t="shared" ref="K170" si="339">IFERROR(I170/1.25-(F170/E170*C170),0)</f>
        <v>207</v>
      </c>
      <c r="L170" s="30">
        <f t="shared" ref="L170" si="340">IFERROR(1-J170,0)</f>
        <v>0.75</v>
      </c>
      <c r="M170" s="29">
        <v>19</v>
      </c>
      <c r="N170" s="31">
        <f t="shared" ref="N170" si="341">IFERROR((C170*M170)*F170/E170,0)</f>
        <v>1311</v>
      </c>
      <c r="O170" s="31">
        <f t="shared" ref="O170" si="342">I170/1.25*M170</f>
        <v>5244</v>
      </c>
    </row>
    <row r="171" spans="2:15" ht="12.75" customHeight="1" x14ac:dyDescent="0.2">
      <c r="B171" s="143"/>
      <c r="C171" s="102"/>
      <c r="D171" s="102"/>
      <c r="E171" s="29"/>
      <c r="F171" s="29"/>
      <c r="G171" s="100"/>
      <c r="H171" s="29"/>
      <c r="I171" s="43"/>
      <c r="J171" s="101"/>
      <c r="K171" s="31"/>
      <c r="L171" s="30"/>
      <c r="M171" s="29"/>
      <c r="N171" s="31"/>
      <c r="O171" s="31"/>
    </row>
    <row r="172" spans="2:15" ht="12.75" customHeight="1" x14ac:dyDescent="0.2">
      <c r="B172" s="146" t="s">
        <v>437</v>
      </c>
      <c r="C172" s="102"/>
      <c r="D172" s="42"/>
      <c r="E172" s="29"/>
      <c r="F172" s="29"/>
      <c r="G172" s="100"/>
      <c r="H172" s="29"/>
      <c r="I172" s="41"/>
      <c r="J172" s="101"/>
      <c r="K172" s="31"/>
      <c r="L172" s="30"/>
      <c r="M172" s="29"/>
      <c r="N172" s="31"/>
      <c r="O172" s="31"/>
    </row>
    <row r="173" spans="2:15" ht="12.75" customHeight="1" x14ac:dyDescent="0.2">
      <c r="B173" s="145" t="s">
        <v>161</v>
      </c>
      <c r="C173" s="102">
        <v>310</v>
      </c>
      <c r="D173" s="42"/>
      <c r="E173" s="29">
        <v>75</v>
      </c>
      <c r="F173" s="29">
        <v>75</v>
      </c>
      <c r="G173" s="100"/>
      <c r="H173" s="29"/>
      <c r="I173" s="43">
        <v>763</v>
      </c>
      <c r="J173" s="101">
        <f t="shared" ref="J173:J206" si="343">IFERROR((C173/(I173/1.25))*F173/E173,0)</f>
        <v>0.50786369593709046</v>
      </c>
      <c r="K173" s="31">
        <f t="shared" ref="K173:K206" si="344">IFERROR(I173/1.25-(F173/E173*C173),0)</f>
        <v>300.39999999999998</v>
      </c>
      <c r="L173" s="30">
        <f t="shared" ref="L173:L175" si="345">IFERROR(1-J173,0)</f>
        <v>0.49213630406290954</v>
      </c>
      <c r="M173" s="29">
        <v>1</v>
      </c>
      <c r="N173" s="31">
        <f t="shared" ref="N173:N206" si="346">IFERROR((C173*M173)*F173/E173,0)</f>
        <v>310</v>
      </c>
      <c r="O173" s="31">
        <f t="shared" ref="O173:O206" si="347">I173/1.25*M173</f>
        <v>610.4</v>
      </c>
    </row>
    <row r="174" spans="2:15" ht="12.75" customHeight="1" x14ac:dyDescent="0.2">
      <c r="B174" s="145" t="s">
        <v>289</v>
      </c>
      <c r="C174" s="102">
        <v>799</v>
      </c>
      <c r="D174" s="126" t="s">
        <v>192</v>
      </c>
      <c r="E174" s="29">
        <v>75</v>
      </c>
      <c r="F174" s="29">
        <v>75</v>
      </c>
      <c r="G174" s="100"/>
      <c r="H174" s="29"/>
      <c r="I174" s="43">
        <v>1687</v>
      </c>
      <c r="J174" s="101">
        <f t="shared" si="343"/>
        <v>0.59202726733847066</v>
      </c>
      <c r="K174" s="31">
        <f t="shared" si="344"/>
        <v>550.59999999999991</v>
      </c>
      <c r="L174" s="30">
        <f t="shared" si="345"/>
        <v>0.40797273266152934</v>
      </c>
      <c r="M174" s="29">
        <v>5</v>
      </c>
      <c r="N174" s="31">
        <f t="shared" si="346"/>
        <v>3995</v>
      </c>
      <c r="O174" s="31">
        <f t="shared" si="347"/>
        <v>6748</v>
      </c>
    </row>
    <row r="175" spans="2:15" ht="12.75" customHeight="1" x14ac:dyDescent="0.2">
      <c r="B175" s="145" t="s">
        <v>80</v>
      </c>
      <c r="C175" s="102">
        <v>452</v>
      </c>
      <c r="D175" s="126"/>
      <c r="E175" s="29">
        <v>75</v>
      </c>
      <c r="F175" s="29">
        <v>75</v>
      </c>
      <c r="G175" s="100"/>
      <c r="H175" s="29"/>
      <c r="I175" s="43">
        <v>850</v>
      </c>
      <c r="J175" s="101">
        <f t="shared" ref="J175" si="348">IFERROR((C175/(I175/1.25))*F175/E175,0)</f>
        <v>0.66470588235294115</v>
      </c>
      <c r="K175" s="31">
        <f t="shared" ref="K175" si="349">IFERROR(I175/1.25-(F175/E175*C175),0)</f>
        <v>228</v>
      </c>
      <c r="L175" s="30">
        <f t="shared" si="345"/>
        <v>0.33529411764705885</v>
      </c>
      <c r="M175" s="29">
        <v>6</v>
      </c>
      <c r="N175" s="31">
        <f t="shared" ref="N175" si="350">IFERROR((C175*M175)*F175/E175,0)</f>
        <v>2712</v>
      </c>
      <c r="O175" s="31">
        <f t="shared" ref="O175" si="351">I175/1.25*M175</f>
        <v>4080</v>
      </c>
    </row>
    <row r="176" spans="2:15" ht="12.75" customHeight="1" x14ac:dyDescent="0.2">
      <c r="B176" s="145" t="s">
        <v>194</v>
      </c>
      <c r="C176" s="102">
        <v>925</v>
      </c>
      <c r="D176" s="126" t="s">
        <v>192</v>
      </c>
      <c r="E176" s="29">
        <v>75</v>
      </c>
      <c r="F176" s="29">
        <v>75</v>
      </c>
      <c r="G176" s="100"/>
      <c r="H176" s="29"/>
      <c r="I176" s="43">
        <v>1782</v>
      </c>
      <c r="J176" s="101">
        <f t="shared" si="343"/>
        <v>0.6488496071829406</v>
      </c>
      <c r="K176" s="31">
        <f t="shared" si="344"/>
        <v>500.59999999999991</v>
      </c>
      <c r="L176" s="30">
        <f t="shared" ref="L176:L190" si="352">IFERROR(1-J176,0)</f>
        <v>0.3511503928170594</v>
      </c>
      <c r="M176" s="29">
        <v>1</v>
      </c>
      <c r="N176" s="31">
        <f t="shared" si="346"/>
        <v>925</v>
      </c>
      <c r="O176" s="31">
        <f t="shared" si="347"/>
        <v>1425.6</v>
      </c>
    </row>
    <row r="177" spans="2:15" ht="12.75" customHeight="1" x14ac:dyDescent="0.2">
      <c r="B177" s="145" t="s">
        <v>193</v>
      </c>
      <c r="C177" s="102">
        <v>959</v>
      </c>
      <c r="D177" s="126" t="s">
        <v>192</v>
      </c>
      <c r="E177" s="29">
        <v>75</v>
      </c>
      <c r="F177" s="29">
        <v>75</v>
      </c>
      <c r="G177" s="100"/>
      <c r="H177" s="29"/>
      <c r="I177" s="43">
        <v>1850</v>
      </c>
      <c r="J177" s="101">
        <f t="shared" si="343"/>
        <v>0.64797297297297296</v>
      </c>
      <c r="K177" s="31">
        <f t="shared" si="344"/>
        <v>521</v>
      </c>
      <c r="L177" s="30">
        <f t="shared" ref="L177:L179" si="353">IFERROR(1-J177,0)</f>
        <v>0.35202702702702704</v>
      </c>
      <c r="M177" s="29">
        <v>5</v>
      </c>
      <c r="N177" s="31">
        <f t="shared" si="346"/>
        <v>4795</v>
      </c>
      <c r="O177" s="31">
        <f t="shared" si="347"/>
        <v>7400</v>
      </c>
    </row>
    <row r="178" spans="2:15" ht="12.75" customHeight="1" x14ac:dyDescent="0.2">
      <c r="B178" s="145" t="s">
        <v>353</v>
      </c>
      <c r="C178" s="102">
        <v>1280</v>
      </c>
      <c r="D178" s="126" t="s">
        <v>192</v>
      </c>
      <c r="E178" s="29">
        <v>75</v>
      </c>
      <c r="F178" s="29">
        <v>75</v>
      </c>
      <c r="G178" s="100"/>
      <c r="H178" s="29"/>
      <c r="I178" s="43">
        <v>2250</v>
      </c>
      <c r="J178" s="101">
        <f t="shared" si="343"/>
        <v>0.71111111111111114</v>
      </c>
      <c r="K178" s="31">
        <f t="shared" si="344"/>
        <v>520</v>
      </c>
      <c r="L178" s="30">
        <f t="shared" si="353"/>
        <v>0.28888888888888886</v>
      </c>
      <c r="M178" s="29">
        <v>3</v>
      </c>
      <c r="N178" s="31">
        <f t="shared" si="346"/>
        <v>3840</v>
      </c>
      <c r="O178" s="31">
        <f t="shared" si="347"/>
        <v>5400</v>
      </c>
    </row>
    <row r="179" spans="2:15" ht="12.75" customHeight="1" x14ac:dyDescent="0.2">
      <c r="B179" s="145" t="s">
        <v>352</v>
      </c>
      <c r="C179" s="102">
        <v>1280</v>
      </c>
      <c r="D179" s="126" t="s">
        <v>192</v>
      </c>
      <c r="E179" s="29">
        <v>75</v>
      </c>
      <c r="F179" s="29">
        <v>75</v>
      </c>
      <c r="G179" s="100"/>
      <c r="H179" s="29"/>
      <c r="I179" s="43">
        <v>2250</v>
      </c>
      <c r="J179" s="101">
        <f t="shared" si="343"/>
        <v>0.71111111111111114</v>
      </c>
      <c r="K179" s="31">
        <f t="shared" si="344"/>
        <v>520</v>
      </c>
      <c r="L179" s="30">
        <f t="shared" si="353"/>
        <v>0.28888888888888886</v>
      </c>
      <c r="M179" s="29">
        <v>3</v>
      </c>
      <c r="N179" s="31">
        <f t="shared" si="346"/>
        <v>3840</v>
      </c>
      <c r="O179" s="31">
        <f t="shared" si="347"/>
        <v>5400</v>
      </c>
    </row>
    <row r="180" spans="2:15" ht="12.75" customHeight="1" x14ac:dyDescent="0.2">
      <c r="B180" s="145" t="s">
        <v>355</v>
      </c>
      <c r="C180" s="102">
        <v>1310</v>
      </c>
      <c r="D180" s="126" t="s">
        <v>192</v>
      </c>
      <c r="E180" s="29">
        <v>75</v>
      </c>
      <c r="F180" s="29">
        <v>75</v>
      </c>
      <c r="G180" s="100"/>
      <c r="H180" s="29"/>
      <c r="I180" s="43">
        <v>2305</v>
      </c>
      <c r="J180" s="101">
        <f t="shared" ref="J180:J181" si="354">IFERROR((C180/(I180/1.25))*F180/E180,0)</f>
        <v>0.71041214750542303</v>
      </c>
      <c r="K180" s="31">
        <f t="shared" ref="K180:K181" si="355">IFERROR(I180/1.25-(F180/E180*C180),0)</f>
        <v>534</v>
      </c>
      <c r="L180" s="30">
        <f t="shared" si="352"/>
        <v>0.28958785249457697</v>
      </c>
      <c r="M180" s="29">
        <v>2</v>
      </c>
      <c r="N180" s="31">
        <f t="shared" ref="N180:N181" si="356">IFERROR((C180*M180)*F180/E180,0)</f>
        <v>2620</v>
      </c>
      <c r="O180" s="31">
        <f t="shared" ref="O180:O181" si="357">I180/1.25*M180</f>
        <v>3688</v>
      </c>
    </row>
    <row r="181" spans="2:15" ht="12.75" customHeight="1" x14ac:dyDescent="0.2">
      <c r="B181" s="145" t="s">
        <v>290</v>
      </c>
      <c r="C181" s="102">
        <v>899</v>
      </c>
      <c r="D181" s="126" t="s">
        <v>192</v>
      </c>
      <c r="E181" s="29">
        <v>75</v>
      </c>
      <c r="F181" s="29">
        <v>75</v>
      </c>
      <c r="G181" s="100"/>
      <c r="H181" s="29"/>
      <c r="I181" s="43">
        <v>1850</v>
      </c>
      <c r="J181" s="101">
        <f t="shared" si="354"/>
        <v>0.60743243243243239</v>
      </c>
      <c r="K181" s="31">
        <f t="shared" si="355"/>
        <v>581</v>
      </c>
      <c r="L181" s="30">
        <f t="shared" si="352"/>
        <v>0.39256756756756761</v>
      </c>
      <c r="M181" s="29">
        <v>4</v>
      </c>
      <c r="N181" s="31">
        <f t="shared" si="356"/>
        <v>3596</v>
      </c>
      <c r="O181" s="31">
        <f t="shared" si="357"/>
        <v>5920</v>
      </c>
    </row>
    <row r="182" spans="2:15" ht="12.75" customHeight="1" x14ac:dyDescent="0.2">
      <c r="B182" s="145" t="s">
        <v>310</v>
      </c>
      <c r="C182" s="102">
        <v>899</v>
      </c>
      <c r="D182" s="126" t="s">
        <v>192</v>
      </c>
      <c r="E182" s="29">
        <v>75</v>
      </c>
      <c r="F182" s="29">
        <v>75</v>
      </c>
      <c r="G182" s="100"/>
      <c r="H182" s="29"/>
      <c r="I182" s="43">
        <v>1850</v>
      </c>
      <c r="J182" s="101">
        <f t="shared" si="343"/>
        <v>0.60743243243243239</v>
      </c>
      <c r="K182" s="31">
        <f t="shared" si="344"/>
        <v>581</v>
      </c>
      <c r="L182" s="30">
        <f t="shared" ref="L182:L183" si="358">IFERROR(1-J182,0)</f>
        <v>0.39256756756756761</v>
      </c>
      <c r="M182" s="29">
        <v>6</v>
      </c>
      <c r="N182" s="31">
        <f t="shared" si="346"/>
        <v>5394</v>
      </c>
      <c r="O182" s="31">
        <f t="shared" si="347"/>
        <v>8880</v>
      </c>
    </row>
    <row r="183" spans="2:15" ht="12.75" customHeight="1" x14ac:dyDescent="0.2">
      <c r="B183" s="143" t="s">
        <v>152</v>
      </c>
      <c r="C183" s="102">
        <v>1520</v>
      </c>
      <c r="D183" s="126" t="s">
        <v>192</v>
      </c>
      <c r="E183" s="29">
        <v>75</v>
      </c>
      <c r="F183" s="29">
        <v>75</v>
      </c>
      <c r="G183" s="100"/>
      <c r="H183" s="29"/>
      <c r="I183" s="102">
        <v>3150</v>
      </c>
      <c r="J183" s="101">
        <f t="shared" ref="J183" si="359">IFERROR((C183/(I183/1.25))*F183/E183,0)</f>
        <v>0.60317460317460314</v>
      </c>
      <c r="K183" s="31">
        <f t="shared" ref="K183" si="360">IFERROR(I183/1.25-(F183/E183*C183),0)</f>
        <v>1000</v>
      </c>
      <c r="L183" s="30">
        <f t="shared" si="358"/>
        <v>0.39682539682539686</v>
      </c>
      <c r="M183" s="29">
        <v>2</v>
      </c>
      <c r="N183" s="31">
        <f t="shared" ref="N183" si="361">IFERROR((C183*M183)*F183/E183,0)</f>
        <v>3040</v>
      </c>
      <c r="O183" s="31">
        <f t="shared" ref="O183" si="362">I183/1.25*M183</f>
        <v>5040</v>
      </c>
    </row>
    <row r="184" spans="2:15" ht="12.75" customHeight="1" x14ac:dyDescent="0.2">
      <c r="B184" s="143" t="s">
        <v>258</v>
      </c>
      <c r="C184" s="102">
        <v>4409</v>
      </c>
      <c r="D184" s="126" t="s">
        <v>192</v>
      </c>
      <c r="E184" s="29">
        <v>150</v>
      </c>
      <c r="F184" s="29">
        <v>150</v>
      </c>
      <c r="G184" s="100"/>
      <c r="H184" s="29"/>
      <c r="I184" s="102">
        <v>6995</v>
      </c>
      <c r="J184" s="101">
        <f t="shared" si="343"/>
        <v>0.78788420300214435</v>
      </c>
      <c r="K184" s="31">
        <f t="shared" si="344"/>
        <v>1187</v>
      </c>
      <c r="L184" s="30">
        <f t="shared" si="352"/>
        <v>0.21211579699785565</v>
      </c>
      <c r="M184" s="29">
        <v>1</v>
      </c>
      <c r="N184" s="31">
        <f t="shared" si="346"/>
        <v>4409</v>
      </c>
      <c r="O184" s="31">
        <f t="shared" si="347"/>
        <v>5596</v>
      </c>
    </row>
    <row r="185" spans="2:15" ht="12.75" customHeight="1" x14ac:dyDescent="0.2">
      <c r="B185" s="143" t="s">
        <v>356</v>
      </c>
      <c r="C185" s="102">
        <v>5400</v>
      </c>
      <c r="D185" s="126" t="s">
        <v>192</v>
      </c>
      <c r="E185" s="29">
        <v>75</v>
      </c>
      <c r="F185" s="29">
        <v>75</v>
      </c>
      <c r="G185" s="100"/>
      <c r="H185" s="29"/>
      <c r="I185" s="102">
        <v>8125</v>
      </c>
      <c r="J185" s="101">
        <f t="shared" si="343"/>
        <v>0.83076923076923082</v>
      </c>
      <c r="K185" s="31">
        <f t="shared" si="344"/>
        <v>1100</v>
      </c>
      <c r="L185" s="30">
        <f t="shared" ref="L185:L186" si="363">IFERROR(1-J185,0)</f>
        <v>0.16923076923076918</v>
      </c>
      <c r="M185" s="29">
        <v>1</v>
      </c>
      <c r="N185" s="31">
        <f t="shared" si="346"/>
        <v>5400</v>
      </c>
      <c r="O185" s="31">
        <f t="shared" si="347"/>
        <v>6500</v>
      </c>
    </row>
    <row r="186" spans="2:15" ht="12.75" customHeight="1" x14ac:dyDescent="0.2">
      <c r="B186" s="143" t="s">
        <v>357</v>
      </c>
      <c r="C186" s="102">
        <v>7500</v>
      </c>
      <c r="D186" s="126" t="s">
        <v>192</v>
      </c>
      <c r="E186" s="29">
        <v>75</v>
      </c>
      <c r="F186" s="29">
        <v>75</v>
      </c>
      <c r="G186" s="100"/>
      <c r="H186" s="29"/>
      <c r="I186" s="102">
        <v>10750</v>
      </c>
      <c r="J186" s="101">
        <f t="shared" si="343"/>
        <v>0.87209302325581384</v>
      </c>
      <c r="K186" s="31">
        <f t="shared" si="344"/>
        <v>1100</v>
      </c>
      <c r="L186" s="30">
        <f t="shared" si="363"/>
        <v>0.12790697674418616</v>
      </c>
      <c r="M186" s="29">
        <v>1</v>
      </c>
      <c r="N186" s="31">
        <f t="shared" si="346"/>
        <v>7500</v>
      </c>
      <c r="O186" s="31">
        <f t="shared" si="347"/>
        <v>8600</v>
      </c>
    </row>
    <row r="187" spans="2:15" ht="12.75" customHeight="1" x14ac:dyDescent="0.2">
      <c r="B187" s="143" t="s">
        <v>381</v>
      </c>
      <c r="C187" s="102">
        <v>8294</v>
      </c>
      <c r="D187" s="126" t="s">
        <v>192</v>
      </c>
      <c r="E187" s="29">
        <v>75</v>
      </c>
      <c r="F187" s="29">
        <v>75</v>
      </c>
      <c r="G187" s="100"/>
      <c r="H187" s="29"/>
      <c r="I187" s="102">
        <v>13599</v>
      </c>
      <c r="J187" s="101">
        <f t="shared" ref="J187:J190" si="364">IFERROR((C187/(I187/1.25))*F187/E187,0)</f>
        <v>0.76237223325244496</v>
      </c>
      <c r="K187" s="31">
        <f t="shared" ref="K187:K190" si="365">IFERROR(I187/1.25-(F187/E187*C187),0)</f>
        <v>2585.2000000000007</v>
      </c>
      <c r="L187" s="30">
        <f t="shared" si="352"/>
        <v>0.23762776674755504</v>
      </c>
      <c r="M187" s="29">
        <v>2</v>
      </c>
      <c r="N187" s="31">
        <f t="shared" ref="N187:N190" si="366">IFERROR((C187*M187)*F187/E187,0)</f>
        <v>16588</v>
      </c>
      <c r="O187" s="31">
        <f t="shared" ref="O187:O190" si="367">I187/1.25*M187</f>
        <v>21758.400000000001</v>
      </c>
    </row>
    <row r="188" spans="2:15" ht="12.75" customHeight="1" x14ac:dyDescent="0.2">
      <c r="B188" s="143" t="s">
        <v>311</v>
      </c>
      <c r="C188" s="102">
        <v>885</v>
      </c>
      <c r="D188" s="126" t="s">
        <v>192</v>
      </c>
      <c r="E188" s="29">
        <v>75</v>
      </c>
      <c r="F188" s="29">
        <v>75</v>
      </c>
      <c r="G188" s="100"/>
      <c r="H188" s="29"/>
      <c r="I188" s="102">
        <v>1850</v>
      </c>
      <c r="J188" s="101">
        <f t="shared" si="364"/>
        <v>0.59797297297297303</v>
      </c>
      <c r="K188" s="31">
        <f t="shared" si="365"/>
        <v>595</v>
      </c>
      <c r="L188" s="30">
        <f t="shared" si="352"/>
        <v>0.40202702702702697</v>
      </c>
      <c r="M188" s="29">
        <v>5</v>
      </c>
      <c r="N188" s="31">
        <f t="shared" si="366"/>
        <v>4425</v>
      </c>
      <c r="O188" s="31">
        <f t="shared" si="367"/>
        <v>7400</v>
      </c>
    </row>
    <row r="189" spans="2:15" ht="12.75" customHeight="1" x14ac:dyDescent="0.2">
      <c r="B189" s="143" t="s">
        <v>318</v>
      </c>
      <c r="C189" s="102">
        <v>980</v>
      </c>
      <c r="D189" s="126" t="s">
        <v>192</v>
      </c>
      <c r="E189" s="29">
        <v>75</v>
      </c>
      <c r="F189" s="29">
        <v>75</v>
      </c>
      <c r="G189" s="100"/>
      <c r="H189" s="29"/>
      <c r="I189" s="102">
        <v>1850</v>
      </c>
      <c r="J189" s="101">
        <f t="shared" si="364"/>
        <v>0.66216216216216217</v>
      </c>
      <c r="K189" s="31">
        <f t="shared" si="365"/>
        <v>500</v>
      </c>
      <c r="L189" s="30">
        <f t="shared" si="352"/>
        <v>0.33783783783783783</v>
      </c>
      <c r="M189" s="29">
        <v>3</v>
      </c>
      <c r="N189" s="31">
        <f t="shared" si="366"/>
        <v>2940</v>
      </c>
      <c r="O189" s="31">
        <f t="shared" si="367"/>
        <v>4440</v>
      </c>
    </row>
    <row r="190" spans="2:15" ht="12.75" customHeight="1" x14ac:dyDescent="0.2">
      <c r="B190" s="143" t="s">
        <v>319</v>
      </c>
      <c r="C190" s="102">
        <v>2600</v>
      </c>
      <c r="D190" s="126" t="s">
        <v>192</v>
      </c>
      <c r="E190" s="29">
        <v>150</v>
      </c>
      <c r="F190" s="29">
        <v>150</v>
      </c>
      <c r="G190" s="100"/>
      <c r="H190" s="29"/>
      <c r="I190" s="102">
        <v>3850</v>
      </c>
      <c r="J190" s="101">
        <f t="shared" si="364"/>
        <v>0.8441558441558441</v>
      </c>
      <c r="K190" s="31">
        <f t="shared" si="365"/>
        <v>480</v>
      </c>
      <c r="L190" s="30">
        <f t="shared" si="352"/>
        <v>0.1558441558441559</v>
      </c>
      <c r="M190" s="29">
        <v>2</v>
      </c>
      <c r="N190" s="31">
        <f t="shared" si="366"/>
        <v>5200</v>
      </c>
      <c r="O190" s="31">
        <f t="shared" si="367"/>
        <v>6160</v>
      </c>
    </row>
    <row r="191" spans="2:15" ht="12.75" customHeight="1" x14ac:dyDescent="0.2">
      <c r="B191" s="143" t="s">
        <v>354</v>
      </c>
      <c r="C191" s="102">
        <v>40000</v>
      </c>
      <c r="D191" s="126" t="s">
        <v>192</v>
      </c>
      <c r="E191" s="29">
        <v>150</v>
      </c>
      <c r="F191" s="29">
        <v>150</v>
      </c>
      <c r="G191" s="100"/>
      <c r="H191" s="29"/>
      <c r="I191" s="102">
        <v>250000</v>
      </c>
      <c r="J191" s="101">
        <f t="shared" si="343"/>
        <v>0.2</v>
      </c>
      <c r="K191" s="31">
        <f t="shared" si="344"/>
        <v>160000</v>
      </c>
      <c r="L191" s="30">
        <f t="shared" ref="L191" si="368">IFERROR(1-J191,0)</f>
        <v>0.8</v>
      </c>
      <c r="M191" s="29">
        <v>1</v>
      </c>
      <c r="N191" s="31">
        <f t="shared" si="346"/>
        <v>40000</v>
      </c>
      <c r="O191" s="31">
        <f t="shared" si="347"/>
        <v>200000</v>
      </c>
    </row>
    <row r="192" spans="2:15" ht="12.75" customHeight="1" x14ac:dyDescent="0.2">
      <c r="B192" s="143" t="s">
        <v>361</v>
      </c>
      <c r="C192" s="102">
        <v>344</v>
      </c>
      <c r="D192" s="42"/>
      <c r="E192" s="29">
        <v>75</v>
      </c>
      <c r="F192" s="29">
        <v>75</v>
      </c>
      <c r="G192" s="100"/>
      <c r="H192" s="29"/>
      <c r="I192" s="102">
        <v>810</v>
      </c>
      <c r="J192" s="101">
        <f t="shared" ref="J192" si="369">IFERROR((C192/(I192/1.25))*F192/E192,0)</f>
        <v>0.53086419753086422</v>
      </c>
      <c r="K192" s="31">
        <f t="shared" ref="K192" si="370">IFERROR(I192/1.25-(F192/E192*C192),0)</f>
        <v>304</v>
      </c>
      <c r="L192" s="30">
        <f t="shared" ref="L192" si="371">IFERROR(1-J192,0)</f>
        <v>0.46913580246913578</v>
      </c>
      <c r="M192" s="29">
        <v>15</v>
      </c>
      <c r="N192" s="31">
        <f t="shared" ref="N192" si="372">IFERROR((C192*M192)*F192/E192,0)</f>
        <v>5160</v>
      </c>
      <c r="O192" s="31">
        <f t="shared" ref="O192" si="373">I192/1.25*M192</f>
        <v>9720</v>
      </c>
    </row>
    <row r="193" spans="2:24" ht="12.75" customHeight="1" x14ac:dyDescent="0.2">
      <c r="B193" s="143" t="s">
        <v>420</v>
      </c>
      <c r="C193" s="102">
        <v>361</v>
      </c>
      <c r="D193" s="42"/>
      <c r="E193" s="29">
        <v>75</v>
      </c>
      <c r="F193" s="29">
        <v>75</v>
      </c>
      <c r="G193" s="100"/>
      <c r="H193" s="29"/>
      <c r="I193" s="102">
        <v>840</v>
      </c>
      <c r="J193" s="101">
        <f t="shared" si="343"/>
        <v>0.53720238095238093</v>
      </c>
      <c r="K193" s="31">
        <f t="shared" si="344"/>
        <v>311</v>
      </c>
      <c r="L193" s="30">
        <f t="shared" ref="L193" si="374">IFERROR(1-J193,0)</f>
        <v>0.46279761904761907</v>
      </c>
      <c r="M193" s="29">
        <v>14</v>
      </c>
      <c r="N193" s="31">
        <f t="shared" si="346"/>
        <v>5054</v>
      </c>
      <c r="O193" s="31">
        <f t="shared" si="347"/>
        <v>9408</v>
      </c>
    </row>
    <row r="194" spans="2:24" ht="12.75" customHeight="1" x14ac:dyDescent="0.2">
      <c r="B194" s="143" t="s">
        <v>219</v>
      </c>
      <c r="C194" s="102">
        <v>2995</v>
      </c>
      <c r="D194" s="126" t="s">
        <v>192</v>
      </c>
      <c r="E194" s="29">
        <v>150</v>
      </c>
      <c r="F194" s="29">
        <v>150</v>
      </c>
      <c r="G194" s="100"/>
      <c r="H194" s="29"/>
      <c r="I194" s="102">
        <v>6279</v>
      </c>
      <c r="J194" s="101">
        <f t="shared" si="343"/>
        <v>0.59623347666825932</v>
      </c>
      <c r="K194" s="31">
        <f t="shared" si="344"/>
        <v>2028.1999999999998</v>
      </c>
      <c r="L194" s="30">
        <f t="shared" ref="L194:L195" si="375">IFERROR(1-J194,0)</f>
        <v>0.40376652333174068</v>
      </c>
      <c r="M194" s="29">
        <v>1</v>
      </c>
      <c r="N194" s="31">
        <f t="shared" si="346"/>
        <v>2995</v>
      </c>
      <c r="O194" s="31">
        <f t="shared" si="347"/>
        <v>5023.2</v>
      </c>
    </row>
    <row r="195" spans="2:24" ht="12.75" customHeight="1" x14ac:dyDescent="0.2">
      <c r="B195" s="143" t="s">
        <v>93</v>
      </c>
      <c r="C195" s="102">
        <v>1500</v>
      </c>
      <c r="D195" s="126" t="s">
        <v>192</v>
      </c>
      <c r="E195" s="29">
        <v>75</v>
      </c>
      <c r="F195" s="29">
        <v>75</v>
      </c>
      <c r="G195" s="100"/>
      <c r="H195" s="29"/>
      <c r="I195" s="102">
        <v>4499</v>
      </c>
      <c r="J195" s="101">
        <f t="shared" ref="J195" si="376">IFERROR((C195/(I195/1.25))*F195/E195,0)</f>
        <v>0.41675927983996447</v>
      </c>
      <c r="K195" s="31">
        <f t="shared" ref="K195" si="377">IFERROR(I195/1.25-(F195/E195*C195),0)</f>
        <v>2099.1999999999998</v>
      </c>
      <c r="L195" s="30">
        <f t="shared" si="375"/>
        <v>0.58324072016003559</v>
      </c>
      <c r="M195" s="29">
        <v>1</v>
      </c>
      <c r="N195" s="31">
        <f t="shared" ref="N195" si="378">IFERROR((C195*M195)*F195/E195,0)</f>
        <v>1500</v>
      </c>
      <c r="O195" s="31">
        <f t="shared" ref="O195" si="379">I195/1.25*M195</f>
        <v>3599.2</v>
      </c>
    </row>
    <row r="196" spans="2:24" s="105" customFormat="1" ht="12.75" customHeight="1" x14ac:dyDescent="0.2">
      <c r="B196" s="143" t="s">
        <v>276</v>
      </c>
      <c r="C196" s="102">
        <v>1250</v>
      </c>
      <c r="D196" s="126" t="s">
        <v>192</v>
      </c>
      <c r="E196" s="29">
        <v>75</v>
      </c>
      <c r="F196" s="29">
        <v>75</v>
      </c>
      <c r="G196" s="100"/>
      <c r="H196" s="29"/>
      <c r="I196" s="102">
        <v>4195</v>
      </c>
      <c r="J196" s="101">
        <f t="shared" si="343"/>
        <v>0.37246722288438616</v>
      </c>
      <c r="K196" s="31">
        <f t="shared" si="344"/>
        <v>2106</v>
      </c>
      <c r="L196" s="30">
        <f t="shared" ref="L196" si="380">IFERROR(1-J196,0)</f>
        <v>0.62753277711561384</v>
      </c>
      <c r="M196" s="29">
        <v>1</v>
      </c>
      <c r="N196" s="31">
        <f t="shared" si="346"/>
        <v>1250</v>
      </c>
      <c r="O196" s="31">
        <f t="shared" si="347"/>
        <v>3356</v>
      </c>
      <c r="P196" s="1"/>
      <c r="Q196" s="1"/>
      <c r="R196" s="1"/>
      <c r="S196" s="1"/>
      <c r="T196" s="1"/>
      <c r="U196" s="1"/>
      <c r="V196" s="1"/>
      <c r="W196" s="1"/>
      <c r="X196" s="1"/>
    </row>
    <row r="197" spans="2:24" s="105" customFormat="1" ht="12.75" customHeight="1" x14ac:dyDescent="0.2">
      <c r="B197" s="143" t="s">
        <v>218</v>
      </c>
      <c r="C197" s="102">
        <v>2299</v>
      </c>
      <c r="D197" s="126" t="s">
        <v>192</v>
      </c>
      <c r="E197" s="29">
        <v>75</v>
      </c>
      <c r="F197" s="29">
        <v>75</v>
      </c>
      <c r="G197" s="100"/>
      <c r="H197" s="29"/>
      <c r="I197" s="102">
        <v>5433</v>
      </c>
      <c r="J197" s="101">
        <f t="shared" si="343"/>
        <v>0.5289434934658569</v>
      </c>
      <c r="K197" s="31">
        <f t="shared" si="344"/>
        <v>2047.3999999999996</v>
      </c>
      <c r="L197" s="30">
        <f t="shared" ref="L197:L198" si="381">IFERROR(1-J197,0)</f>
        <v>0.4710565065341431</v>
      </c>
      <c r="M197" s="29">
        <v>2</v>
      </c>
      <c r="N197" s="31">
        <f t="shared" si="346"/>
        <v>4598</v>
      </c>
      <c r="O197" s="31">
        <f t="shared" si="347"/>
        <v>8692.7999999999993</v>
      </c>
      <c r="P197" s="1"/>
      <c r="Q197" s="1"/>
      <c r="R197" s="1"/>
      <c r="S197" s="1"/>
      <c r="T197" s="1"/>
      <c r="U197" s="1"/>
      <c r="V197" s="1"/>
      <c r="W197" s="1"/>
      <c r="X197" s="1"/>
    </row>
    <row r="198" spans="2:24" s="105" customFormat="1" ht="12.75" customHeight="1" x14ac:dyDescent="0.2">
      <c r="B198" s="143" t="s">
        <v>350</v>
      </c>
      <c r="C198" s="102">
        <v>335</v>
      </c>
      <c r="D198" s="42"/>
      <c r="E198" s="29">
        <v>75</v>
      </c>
      <c r="F198" s="29">
        <v>75</v>
      </c>
      <c r="G198" s="100"/>
      <c r="H198" s="29"/>
      <c r="I198" s="102">
        <v>765</v>
      </c>
      <c r="J198" s="101">
        <f t="shared" ref="J198" si="382">IFERROR((C198/(I198/1.25))*F198/E198,0)</f>
        <v>0.54738562091503273</v>
      </c>
      <c r="K198" s="31">
        <f t="shared" ref="K198" si="383">IFERROR(I198/1.25-(F198/E198*C198),0)</f>
        <v>277</v>
      </c>
      <c r="L198" s="30">
        <f t="shared" si="381"/>
        <v>0.45261437908496727</v>
      </c>
      <c r="M198" s="29">
        <v>13</v>
      </c>
      <c r="N198" s="31">
        <f t="shared" ref="N198" si="384">IFERROR((C198*M198)*F198/E198,0)</f>
        <v>4355</v>
      </c>
      <c r="O198" s="31">
        <f t="shared" ref="O198" si="385">I198/1.25*M198</f>
        <v>7956</v>
      </c>
      <c r="P198" s="1"/>
      <c r="Q198" s="1"/>
      <c r="R198" s="1"/>
      <c r="S198" s="1"/>
      <c r="T198" s="1"/>
      <c r="U198" s="1"/>
      <c r="V198" s="1"/>
      <c r="W198" s="1"/>
      <c r="X198" s="1"/>
    </row>
    <row r="199" spans="2:24" s="105" customFormat="1" ht="12.75" customHeight="1" x14ac:dyDescent="0.2">
      <c r="B199" s="143" t="s">
        <v>198</v>
      </c>
      <c r="C199" s="102">
        <v>397</v>
      </c>
      <c r="D199" s="42"/>
      <c r="E199" s="29">
        <v>75</v>
      </c>
      <c r="F199" s="29">
        <v>75</v>
      </c>
      <c r="G199" s="100"/>
      <c r="H199" s="29"/>
      <c r="I199" s="102">
        <v>872</v>
      </c>
      <c r="J199" s="101">
        <f t="shared" ref="J199" si="386">IFERROR((C199/(I199/1.25))*F199/E199,0)</f>
        <v>0.56909403669724767</v>
      </c>
      <c r="K199" s="31">
        <f t="shared" ref="K199" si="387">IFERROR(I199/1.25-(F199/E199*C199),0)</f>
        <v>300.60000000000002</v>
      </c>
      <c r="L199" s="30">
        <f t="shared" ref="L199" si="388">IFERROR(1-J199,0)</f>
        <v>0.43090596330275233</v>
      </c>
      <c r="M199" s="29">
        <v>2</v>
      </c>
      <c r="N199" s="31">
        <f t="shared" ref="N199" si="389">IFERROR((C199*M199)*F199/E199,0)</f>
        <v>794</v>
      </c>
      <c r="O199" s="31">
        <f t="shared" ref="O199" si="390">I199/1.25*M199</f>
        <v>1395.2</v>
      </c>
      <c r="P199" s="1"/>
      <c r="Q199" s="1"/>
      <c r="R199" s="1"/>
      <c r="S199" s="1"/>
      <c r="T199" s="1"/>
      <c r="U199" s="1"/>
      <c r="V199" s="1"/>
      <c r="W199" s="1"/>
      <c r="X199" s="1"/>
    </row>
    <row r="200" spans="2:24" ht="12.75" customHeight="1" x14ac:dyDescent="0.2">
      <c r="B200" s="143" t="s">
        <v>195</v>
      </c>
      <c r="C200" s="102">
        <v>1240</v>
      </c>
      <c r="D200" s="126" t="s">
        <v>192</v>
      </c>
      <c r="E200" s="29">
        <v>75</v>
      </c>
      <c r="F200" s="29">
        <v>75</v>
      </c>
      <c r="G200" s="100"/>
      <c r="H200" s="29"/>
      <c r="I200" s="102">
        <v>2800</v>
      </c>
      <c r="J200" s="101">
        <f t="shared" si="343"/>
        <v>0.5535714285714286</v>
      </c>
      <c r="K200" s="31">
        <f t="shared" si="344"/>
        <v>1000</v>
      </c>
      <c r="L200" s="30">
        <f t="shared" ref="L200" si="391">IFERROR(1-J200,0)</f>
        <v>0.4464285714285714</v>
      </c>
      <c r="M200" s="29">
        <v>1</v>
      </c>
      <c r="N200" s="31">
        <f t="shared" si="346"/>
        <v>1240</v>
      </c>
      <c r="O200" s="31">
        <f t="shared" si="347"/>
        <v>2240</v>
      </c>
    </row>
    <row r="201" spans="2:24" ht="12.75" customHeight="1" x14ac:dyDescent="0.2">
      <c r="B201" s="143" t="s">
        <v>307</v>
      </c>
      <c r="C201" s="102">
        <v>399</v>
      </c>
      <c r="D201" s="126" t="s">
        <v>192</v>
      </c>
      <c r="E201" s="29">
        <v>75</v>
      </c>
      <c r="F201" s="29">
        <v>75</v>
      </c>
      <c r="G201" s="100"/>
      <c r="H201" s="29"/>
      <c r="I201" s="102">
        <v>875</v>
      </c>
      <c r="J201" s="101">
        <f t="shared" ref="J201" si="392">IFERROR((C201/(I201/1.25))*F201/E201,0)</f>
        <v>0.56999999999999995</v>
      </c>
      <c r="K201" s="31">
        <f t="shared" ref="K201" si="393">IFERROR(I201/1.25-(F201/E201*C201),0)</f>
        <v>301</v>
      </c>
      <c r="L201" s="30">
        <f t="shared" ref="L201" si="394">IFERROR(1-J201,0)</f>
        <v>0.43000000000000005</v>
      </c>
      <c r="M201" s="29">
        <v>6</v>
      </c>
      <c r="N201" s="31">
        <f t="shared" ref="N201" si="395">IFERROR((C201*M201)*F201/E201,0)</f>
        <v>2394</v>
      </c>
      <c r="O201" s="31">
        <f t="shared" ref="O201" si="396">I201/1.25*M201</f>
        <v>4200</v>
      </c>
    </row>
    <row r="202" spans="2:24" ht="12.75" customHeight="1" x14ac:dyDescent="0.2">
      <c r="B202" s="143" t="s">
        <v>151</v>
      </c>
      <c r="C202" s="102">
        <v>1476</v>
      </c>
      <c r="D202" s="126" t="s">
        <v>192</v>
      </c>
      <c r="E202" s="29">
        <v>75</v>
      </c>
      <c r="F202" s="29">
        <v>75</v>
      </c>
      <c r="G202" s="100"/>
      <c r="H202" s="29"/>
      <c r="I202" s="102">
        <v>3095</v>
      </c>
      <c r="J202" s="101">
        <f t="shared" si="343"/>
        <v>0.59612277867528274</v>
      </c>
      <c r="K202" s="31">
        <f t="shared" si="344"/>
        <v>1000</v>
      </c>
      <c r="L202" s="30">
        <f t="shared" si="283"/>
        <v>0.40387722132471726</v>
      </c>
      <c r="M202" s="29">
        <v>2</v>
      </c>
      <c r="N202" s="31">
        <f t="shared" si="346"/>
        <v>2952</v>
      </c>
      <c r="O202" s="31">
        <f t="shared" si="347"/>
        <v>4952</v>
      </c>
    </row>
    <row r="203" spans="2:24" ht="12.75" customHeight="1" x14ac:dyDescent="0.2">
      <c r="B203" s="143" t="s">
        <v>196</v>
      </c>
      <c r="C203" s="102">
        <v>4125</v>
      </c>
      <c r="D203" s="126" t="s">
        <v>192</v>
      </c>
      <c r="E203" s="29">
        <v>75</v>
      </c>
      <c r="F203" s="29">
        <v>75</v>
      </c>
      <c r="G203" s="100"/>
      <c r="H203" s="29"/>
      <c r="I203" s="102">
        <v>6875</v>
      </c>
      <c r="J203" s="101">
        <f t="shared" si="343"/>
        <v>0.75</v>
      </c>
      <c r="K203" s="31">
        <f t="shared" si="344"/>
        <v>1375</v>
      </c>
      <c r="L203" s="30">
        <f t="shared" ref="L203" si="397">IFERROR(1-J203,0)</f>
        <v>0.25</v>
      </c>
      <c r="M203" s="29">
        <v>1</v>
      </c>
      <c r="N203" s="31">
        <f t="shared" si="346"/>
        <v>4125</v>
      </c>
      <c r="O203" s="31">
        <f t="shared" si="347"/>
        <v>5500</v>
      </c>
    </row>
    <row r="204" spans="2:24" ht="12.75" customHeight="1" x14ac:dyDescent="0.2">
      <c r="B204" s="143" t="s">
        <v>303</v>
      </c>
      <c r="C204" s="102">
        <v>400</v>
      </c>
      <c r="D204" s="124" t="s">
        <v>192</v>
      </c>
      <c r="E204" s="29">
        <v>75</v>
      </c>
      <c r="F204" s="29">
        <v>75</v>
      </c>
      <c r="G204" s="100"/>
      <c r="H204" s="29"/>
      <c r="I204" s="102">
        <v>875</v>
      </c>
      <c r="J204" s="101">
        <f t="shared" si="343"/>
        <v>0.5714285714285714</v>
      </c>
      <c r="K204" s="31">
        <f t="shared" si="344"/>
        <v>300</v>
      </c>
      <c r="L204" s="30">
        <f t="shared" si="283"/>
        <v>0.4285714285714286</v>
      </c>
      <c r="M204" s="29">
        <v>2</v>
      </c>
      <c r="N204" s="31">
        <f t="shared" si="346"/>
        <v>800</v>
      </c>
      <c r="O204" s="31">
        <f t="shared" si="347"/>
        <v>1400</v>
      </c>
    </row>
    <row r="205" spans="2:24" ht="12.75" customHeight="1" x14ac:dyDescent="0.2">
      <c r="B205" s="143" t="s">
        <v>92</v>
      </c>
      <c r="C205" s="102">
        <v>543</v>
      </c>
      <c r="D205" s="124" t="s">
        <v>192</v>
      </c>
      <c r="E205" s="29">
        <v>75</v>
      </c>
      <c r="F205" s="29">
        <v>75</v>
      </c>
      <c r="G205" s="100"/>
      <c r="H205" s="29"/>
      <c r="I205" s="102">
        <v>1299</v>
      </c>
      <c r="J205" s="101">
        <f t="shared" si="343"/>
        <v>0.52251732101616621</v>
      </c>
      <c r="K205" s="31">
        <f t="shared" si="344"/>
        <v>496.20000000000005</v>
      </c>
      <c r="L205" s="30">
        <f t="shared" si="283"/>
        <v>0.47748267898383379</v>
      </c>
      <c r="M205" s="29">
        <v>2</v>
      </c>
      <c r="N205" s="31">
        <f t="shared" si="346"/>
        <v>1086</v>
      </c>
      <c r="O205" s="31">
        <f t="shared" si="347"/>
        <v>2078.4</v>
      </c>
    </row>
    <row r="206" spans="2:24" ht="12.75" customHeight="1" x14ac:dyDescent="0.2">
      <c r="B206" s="143" t="s">
        <v>305</v>
      </c>
      <c r="C206" s="102">
        <v>249</v>
      </c>
      <c r="D206" s="124" t="s">
        <v>192</v>
      </c>
      <c r="E206" s="29">
        <v>75</v>
      </c>
      <c r="F206" s="29">
        <v>75</v>
      </c>
      <c r="G206" s="100"/>
      <c r="H206" s="29"/>
      <c r="I206" s="102">
        <v>687</v>
      </c>
      <c r="J206" s="101">
        <f t="shared" si="343"/>
        <v>0.45305676855895188</v>
      </c>
      <c r="K206" s="31">
        <f t="shared" si="344"/>
        <v>300.60000000000002</v>
      </c>
      <c r="L206" s="30">
        <f t="shared" ref="L206:L211" si="398">IFERROR(1-J206,0)</f>
        <v>0.54694323144104806</v>
      </c>
      <c r="M206" s="29">
        <v>2</v>
      </c>
      <c r="N206" s="31">
        <f t="shared" si="346"/>
        <v>498</v>
      </c>
      <c r="O206" s="31">
        <f t="shared" si="347"/>
        <v>1099.2</v>
      </c>
    </row>
    <row r="207" spans="2:24" ht="12.75" customHeight="1" x14ac:dyDescent="0.2">
      <c r="B207" s="143" t="s">
        <v>304</v>
      </c>
      <c r="C207" s="102">
        <v>449</v>
      </c>
      <c r="D207" s="124" t="s">
        <v>192</v>
      </c>
      <c r="E207" s="29">
        <v>75</v>
      </c>
      <c r="F207" s="29">
        <v>75</v>
      </c>
      <c r="G207" s="100"/>
      <c r="H207" s="29"/>
      <c r="I207" s="102">
        <v>945</v>
      </c>
      <c r="J207" s="101">
        <f t="shared" ref="J207:J231" si="399">IFERROR((C207/(I207/1.25))*F207/E207,0)</f>
        <v>0.59391534391534395</v>
      </c>
      <c r="K207" s="31">
        <f t="shared" ref="K207:K231" si="400">IFERROR(I207/1.25-(F207/E207*C207),0)</f>
        <v>307</v>
      </c>
      <c r="L207" s="30">
        <f t="shared" si="398"/>
        <v>0.40608465608465605</v>
      </c>
      <c r="M207" s="29">
        <v>3</v>
      </c>
      <c r="N207" s="31">
        <f t="shared" ref="N207:N231" si="401">IFERROR((C207*M207)*F207/E207,0)</f>
        <v>1347</v>
      </c>
      <c r="O207" s="31">
        <f t="shared" ref="O207:O231" si="402">I207/1.25*M207</f>
        <v>2268</v>
      </c>
    </row>
    <row r="208" spans="2:24" ht="12.75" customHeight="1" x14ac:dyDescent="0.2">
      <c r="B208" s="144" t="s">
        <v>302</v>
      </c>
      <c r="C208" s="102">
        <v>329</v>
      </c>
      <c r="D208" s="126" t="s">
        <v>192</v>
      </c>
      <c r="E208" s="29">
        <v>75</v>
      </c>
      <c r="F208" s="29">
        <v>75</v>
      </c>
      <c r="G208" s="100"/>
      <c r="H208" s="29"/>
      <c r="I208" s="102">
        <v>815</v>
      </c>
      <c r="J208" s="101">
        <f t="shared" si="399"/>
        <v>0.504601226993865</v>
      </c>
      <c r="K208" s="31">
        <f t="shared" si="400"/>
        <v>323</v>
      </c>
      <c r="L208" s="30">
        <f t="shared" si="398"/>
        <v>0.495398773006135</v>
      </c>
      <c r="M208" s="29">
        <v>3</v>
      </c>
      <c r="N208" s="31">
        <f t="shared" si="401"/>
        <v>987</v>
      </c>
      <c r="O208" s="31">
        <f t="shared" si="402"/>
        <v>1956</v>
      </c>
    </row>
    <row r="209" spans="2:24" ht="12.75" customHeight="1" x14ac:dyDescent="0.2">
      <c r="B209" s="143" t="s">
        <v>300</v>
      </c>
      <c r="C209" s="102">
        <v>349</v>
      </c>
      <c r="D209" s="126" t="s">
        <v>192</v>
      </c>
      <c r="E209" s="29">
        <v>75</v>
      </c>
      <c r="F209" s="29">
        <v>75</v>
      </c>
      <c r="G209" s="100"/>
      <c r="H209" s="29"/>
      <c r="I209" s="102">
        <v>825</v>
      </c>
      <c r="J209" s="101">
        <f t="shared" si="399"/>
        <v>0.52878787878787881</v>
      </c>
      <c r="K209" s="31">
        <f t="shared" si="400"/>
        <v>311</v>
      </c>
      <c r="L209" s="30">
        <f t="shared" si="398"/>
        <v>0.47121212121212119</v>
      </c>
      <c r="M209" s="29">
        <v>3</v>
      </c>
      <c r="N209" s="31">
        <f t="shared" si="401"/>
        <v>1047</v>
      </c>
      <c r="O209" s="31">
        <f t="shared" si="402"/>
        <v>1980</v>
      </c>
    </row>
    <row r="210" spans="2:24" ht="12.75" customHeight="1" x14ac:dyDescent="0.2">
      <c r="B210" s="143" t="s">
        <v>225</v>
      </c>
      <c r="C210" s="102">
        <v>279</v>
      </c>
      <c r="D210" s="126" t="s">
        <v>192</v>
      </c>
      <c r="E210" s="29">
        <v>75</v>
      </c>
      <c r="F210" s="29">
        <v>75</v>
      </c>
      <c r="G210" s="100"/>
      <c r="H210" s="29"/>
      <c r="I210" s="102">
        <v>724</v>
      </c>
      <c r="J210" s="101">
        <f t="shared" si="399"/>
        <v>0.4816988950276242</v>
      </c>
      <c r="K210" s="31">
        <f t="shared" si="400"/>
        <v>300.20000000000005</v>
      </c>
      <c r="L210" s="30">
        <f t="shared" si="398"/>
        <v>0.5183011049723758</v>
      </c>
      <c r="M210" s="29">
        <v>2</v>
      </c>
      <c r="N210" s="31">
        <f t="shared" si="401"/>
        <v>558</v>
      </c>
      <c r="O210" s="31">
        <f t="shared" si="402"/>
        <v>1158.4000000000001</v>
      </c>
    </row>
    <row r="211" spans="2:24" ht="12.75" customHeight="1" x14ac:dyDescent="0.2">
      <c r="B211" s="143" t="s">
        <v>226</v>
      </c>
      <c r="C211" s="102">
        <v>299</v>
      </c>
      <c r="D211" s="126" t="s">
        <v>192</v>
      </c>
      <c r="E211" s="29">
        <v>75</v>
      </c>
      <c r="F211" s="29">
        <v>75</v>
      </c>
      <c r="G211" s="100"/>
      <c r="H211" s="29"/>
      <c r="I211" s="102">
        <v>749</v>
      </c>
      <c r="J211" s="101">
        <f t="shared" si="399"/>
        <v>0.49899866488651534</v>
      </c>
      <c r="K211" s="31">
        <f t="shared" si="400"/>
        <v>300.20000000000005</v>
      </c>
      <c r="L211" s="30">
        <f t="shared" si="398"/>
        <v>0.50100133511348466</v>
      </c>
      <c r="M211" s="29">
        <v>1</v>
      </c>
      <c r="N211" s="31">
        <f t="shared" si="401"/>
        <v>299</v>
      </c>
      <c r="O211" s="31">
        <f t="shared" si="402"/>
        <v>599.20000000000005</v>
      </c>
    </row>
    <row r="212" spans="2:24" ht="12.75" customHeight="1" x14ac:dyDescent="0.2">
      <c r="B212" s="143" t="s">
        <v>301</v>
      </c>
      <c r="C212" s="102">
        <v>349</v>
      </c>
      <c r="D212" s="126" t="s">
        <v>192</v>
      </c>
      <c r="E212" s="29">
        <v>75</v>
      </c>
      <c r="F212" s="29">
        <v>75</v>
      </c>
      <c r="G212" s="100"/>
      <c r="H212" s="29"/>
      <c r="I212" s="102">
        <v>812</v>
      </c>
      <c r="J212" s="101">
        <f t="shared" si="399"/>
        <v>0.53725369458128081</v>
      </c>
      <c r="K212" s="31">
        <f t="shared" si="400"/>
        <v>300.60000000000002</v>
      </c>
      <c r="L212" s="30">
        <f t="shared" si="283"/>
        <v>0.46274630541871919</v>
      </c>
      <c r="M212" s="29">
        <v>3</v>
      </c>
      <c r="N212" s="31">
        <f t="shared" si="401"/>
        <v>1047</v>
      </c>
      <c r="O212" s="31">
        <f t="shared" si="402"/>
        <v>1948.8000000000002</v>
      </c>
    </row>
    <row r="213" spans="2:24" ht="12.75" customHeight="1" x14ac:dyDescent="0.2">
      <c r="B213" s="143" t="s">
        <v>315</v>
      </c>
      <c r="C213" s="102">
        <v>667</v>
      </c>
      <c r="D213" s="126" t="s">
        <v>192</v>
      </c>
      <c r="E213" s="29">
        <v>75</v>
      </c>
      <c r="F213" s="29">
        <v>75</v>
      </c>
      <c r="G213" s="100"/>
      <c r="H213" s="29"/>
      <c r="I213" s="102">
        <v>1458</v>
      </c>
      <c r="J213" s="101">
        <f t="shared" ref="J213:J215" si="403">IFERROR((C213/(I213/1.25))*F213/E213,0)</f>
        <v>0.57184499314128945</v>
      </c>
      <c r="K213" s="31">
        <f t="shared" ref="K213:K215" si="404">IFERROR(I213/1.25-(F213/E213*C213),0)</f>
        <v>499.40000000000009</v>
      </c>
      <c r="L213" s="30">
        <f t="shared" ref="L213:L215" si="405">IFERROR(1-J213,0)</f>
        <v>0.42815500685871055</v>
      </c>
      <c r="M213" s="29">
        <v>1</v>
      </c>
      <c r="N213" s="31">
        <f t="shared" ref="N213:N215" si="406">IFERROR((C213*M213)*F213/E213,0)</f>
        <v>667</v>
      </c>
      <c r="O213" s="31">
        <f t="shared" ref="O213:O215" si="407">I213/1.25*M213</f>
        <v>1166.4000000000001</v>
      </c>
    </row>
    <row r="214" spans="2:24" ht="12.75" customHeight="1" x14ac:dyDescent="0.2">
      <c r="B214" s="143" t="s">
        <v>314</v>
      </c>
      <c r="C214" s="102">
        <v>667</v>
      </c>
      <c r="D214" s="126" t="s">
        <v>192</v>
      </c>
      <c r="E214" s="29">
        <v>75</v>
      </c>
      <c r="F214" s="29">
        <v>75</v>
      </c>
      <c r="G214" s="100"/>
      <c r="H214" s="29"/>
      <c r="I214" s="102">
        <v>1458</v>
      </c>
      <c r="J214" s="101">
        <f t="shared" ref="J214" si="408">IFERROR((C214/(I214/1.25))*F214/E214,0)</f>
        <v>0.57184499314128945</v>
      </c>
      <c r="K214" s="31">
        <f t="shared" ref="K214" si="409">IFERROR(I214/1.25-(F214/E214*C214),0)</f>
        <v>499.40000000000009</v>
      </c>
      <c r="L214" s="30">
        <f t="shared" ref="L214" si="410">IFERROR(1-J214,0)</f>
        <v>0.42815500685871055</v>
      </c>
      <c r="M214" s="29">
        <v>1</v>
      </c>
      <c r="N214" s="31">
        <f t="shared" ref="N214" si="411">IFERROR((C214*M214)*F214/E214,0)</f>
        <v>667</v>
      </c>
      <c r="O214" s="31">
        <f t="shared" ref="O214" si="412">I214/1.25*M214</f>
        <v>1166.4000000000001</v>
      </c>
    </row>
    <row r="215" spans="2:24" ht="12.75" customHeight="1" x14ac:dyDescent="0.2">
      <c r="B215" s="143" t="s">
        <v>313</v>
      </c>
      <c r="C215" s="102">
        <v>667</v>
      </c>
      <c r="D215" s="126" t="s">
        <v>192</v>
      </c>
      <c r="E215" s="29">
        <v>75</v>
      </c>
      <c r="F215" s="29">
        <v>75</v>
      </c>
      <c r="G215" s="100"/>
      <c r="H215" s="29"/>
      <c r="I215" s="102">
        <v>1458</v>
      </c>
      <c r="J215" s="101">
        <f t="shared" si="403"/>
        <v>0.57184499314128945</v>
      </c>
      <c r="K215" s="31">
        <f t="shared" si="404"/>
        <v>499.40000000000009</v>
      </c>
      <c r="L215" s="30">
        <f t="shared" si="405"/>
        <v>0.42815500685871055</v>
      </c>
      <c r="M215" s="29">
        <v>1</v>
      </c>
      <c r="N215" s="31">
        <f t="shared" si="406"/>
        <v>667</v>
      </c>
      <c r="O215" s="31">
        <f t="shared" si="407"/>
        <v>1166.4000000000001</v>
      </c>
    </row>
    <row r="216" spans="2:24" ht="12.75" customHeight="1" x14ac:dyDescent="0.2">
      <c r="B216" s="143" t="s">
        <v>214</v>
      </c>
      <c r="C216" s="102">
        <v>667</v>
      </c>
      <c r="D216" s="126" t="s">
        <v>192</v>
      </c>
      <c r="E216" s="29">
        <v>75</v>
      </c>
      <c r="F216" s="29">
        <v>75</v>
      </c>
      <c r="G216" s="100"/>
      <c r="H216" s="29"/>
      <c r="I216" s="102">
        <v>1458</v>
      </c>
      <c r="J216" s="101">
        <f t="shared" si="399"/>
        <v>0.57184499314128945</v>
      </c>
      <c r="K216" s="31">
        <f t="shared" si="400"/>
        <v>499.40000000000009</v>
      </c>
      <c r="L216" s="30">
        <f t="shared" si="283"/>
        <v>0.42815500685871055</v>
      </c>
      <c r="M216" s="29">
        <v>2</v>
      </c>
      <c r="N216" s="31">
        <f t="shared" si="401"/>
        <v>1334</v>
      </c>
      <c r="O216" s="31">
        <f t="shared" si="402"/>
        <v>2332.8000000000002</v>
      </c>
    </row>
    <row r="217" spans="2:24" ht="12.75" customHeight="1" x14ac:dyDescent="0.2">
      <c r="B217" s="143" t="s">
        <v>213</v>
      </c>
      <c r="C217" s="102">
        <v>667</v>
      </c>
      <c r="D217" s="126" t="s">
        <v>192</v>
      </c>
      <c r="E217" s="29">
        <v>75</v>
      </c>
      <c r="F217" s="29">
        <v>75</v>
      </c>
      <c r="G217" s="100"/>
      <c r="H217" s="29"/>
      <c r="I217" s="102">
        <v>1458</v>
      </c>
      <c r="J217" s="101">
        <f t="shared" ref="J217" si="413">IFERROR((C217/(I217/1.25))*F217/E217,0)</f>
        <v>0.57184499314128945</v>
      </c>
      <c r="K217" s="31">
        <f t="shared" ref="K217" si="414">IFERROR(I217/1.25-(F217/E217*C217),0)</f>
        <v>499.40000000000009</v>
      </c>
      <c r="L217" s="30">
        <f t="shared" si="283"/>
        <v>0.42815500685871055</v>
      </c>
      <c r="M217" s="29">
        <v>2</v>
      </c>
      <c r="N217" s="31">
        <f t="shared" ref="N217" si="415">IFERROR((C217*M217)*F217/E217,0)</f>
        <v>1334</v>
      </c>
      <c r="O217" s="31">
        <f t="shared" ref="O217" si="416">I217/1.25*M217</f>
        <v>2332.8000000000002</v>
      </c>
    </row>
    <row r="218" spans="2:24" ht="12.75" customHeight="1" x14ac:dyDescent="0.2">
      <c r="B218" s="143" t="s">
        <v>312</v>
      </c>
      <c r="C218" s="102">
        <v>667</v>
      </c>
      <c r="D218" s="126" t="s">
        <v>192</v>
      </c>
      <c r="E218" s="29">
        <v>75</v>
      </c>
      <c r="F218" s="29">
        <v>75</v>
      </c>
      <c r="G218" s="100"/>
      <c r="H218" s="29"/>
      <c r="I218" s="102">
        <v>1458</v>
      </c>
      <c r="J218" s="101">
        <f t="shared" si="399"/>
        <v>0.57184499314128945</v>
      </c>
      <c r="K218" s="31">
        <f t="shared" si="400"/>
        <v>499.40000000000009</v>
      </c>
      <c r="L218" s="30">
        <f t="shared" ref="L218:L220" si="417">IFERROR(1-J218,0)</f>
        <v>0.42815500685871055</v>
      </c>
      <c r="M218" s="29">
        <v>1</v>
      </c>
      <c r="N218" s="31">
        <f t="shared" si="401"/>
        <v>667</v>
      </c>
      <c r="O218" s="31">
        <f t="shared" si="402"/>
        <v>1166.4000000000001</v>
      </c>
    </row>
    <row r="219" spans="2:24" ht="12.75" customHeight="1" x14ac:dyDescent="0.2">
      <c r="B219" s="143" t="s">
        <v>421</v>
      </c>
      <c r="C219" s="102">
        <v>667</v>
      </c>
      <c r="D219" s="126" t="s">
        <v>192</v>
      </c>
      <c r="E219" s="29">
        <v>75</v>
      </c>
      <c r="F219" s="29">
        <v>75</v>
      </c>
      <c r="G219" s="100"/>
      <c r="H219" s="29"/>
      <c r="I219" s="102">
        <v>1458</v>
      </c>
      <c r="J219" s="101">
        <f t="shared" ref="J219" si="418">IFERROR((C219/(I219/1.25))*F219/E219,0)</f>
        <v>0.57184499314128945</v>
      </c>
      <c r="K219" s="31">
        <f t="shared" ref="K219" si="419">IFERROR(I219/1.25-(F219/E219*C219),0)</f>
        <v>499.40000000000009</v>
      </c>
      <c r="L219" s="30">
        <f t="shared" ref="L219" si="420">IFERROR(1-J219,0)</f>
        <v>0.42815500685871055</v>
      </c>
      <c r="M219" s="29">
        <v>1</v>
      </c>
      <c r="N219" s="31">
        <f t="shared" ref="N219" si="421">IFERROR((C219*M219)*F219/E219,0)</f>
        <v>667</v>
      </c>
      <c r="O219" s="31">
        <f t="shared" ref="O219" si="422">I219/1.25*M219</f>
        <v>1166.4000000000001</v>
      </c>
    </row>
    <row r="220" spans="2:24" ht="12.75" customHeight="1" x14ac:dyDescent="0.2">
      <c r="B220" s="143" t="s">
        <v>217</v>
      </c>
      <c r="C220" s="102">
        <v>667</v>
      </c>
      <c r="D220" s="126" t="s">
        <v>192</v>
      </c>
      <c r="E220" s="29">
        <v>75</v>
      </c>
      <c r="F220" s="29">
        <v>75</v>
      </c>
      <c r="G220" s="100"/>
      <c r="H220" s="29"/>
      <c r="I220" s="102">
        <v>1458</v>
      </c>
      <c r="J220" s="101">
        <f t="shared" si="399"/>
        <v>0.57184499314128945</v>
      </c>
      <c r="K220" s="31">
        <f t="shared" si="400"/>
        <v>499.40000000000009</v>
      </c>
      <c r="L220" s="30">
        <f t="shared" si="417"/>
        <v>0.42815500685871055</v>
      </c>
      <c r="M220" s="29">
        <v>1</v>
      </c>
      <c r="N220" s="31">
        <f t="shared" si="401"/>
        <v>667</v>
      </c>
      <c r="O220" s="31">
        <f t="shared" si="402"/>
        <v>1166.4000000000001</v>
      </c>
    </row>
    <row r="221" spans="2:24" s="105" customFormat="1" ht="12.75" customHeight="1" x14ac:dyDescent="0.2">
      <c r="B221" s="143" t="s">
        <v>216</v>
      </c>
      <c r="C221" s="102">
        <v>667</v>
      </c>
      <c r="D221" s="126" t="s">
        <v>192</v>
      </c>
      <c r="E221" s="29">
        <v>75</v>
      </c>
      <c r="F221" s="29">
        <v>75</v>
      </c>
      <c r="G221" s="100"/>
      <c r="H221" s="29"/>
      <c r="I221" s="102">
        <v>1458</v>
      </c>
      <c r="J221" s="101">
        <f t="shared" si="399"/>
        <v>0.57184499314128945</v>
      </c>
      <c r="K221" s="31">
        <f t="shared" si="400"/>
        <v>499.40000000000009</v>
      </c>
      <c r="L221" s="30">
        <f t="shared" si="283"/>
        <v>0.42815500685871055</v>
      </c>
      <c r="M221" s="29">
        <v>1</v>
      </c>
      <c r="N221" s="31">
        <f t="shared" si="401"/>
        <v>667</v>
      </c>
      <c r="O221" s="31">
        <f t="shared" si="402"/>
        <v>1166.4000000000001</v>
      </c>
      <c r="P221" s="1"/>
      <c r="Q221" s="1"/>
      <c r="R221" s="1"/>
      <c r="S221" s="1"/>
      <c r="T221" s="1"/>
      <c r="U221" s="1"/>
      <c r="V221" s="1"/>
      <c r="W221" s="1"/>
      <c r="X221" s="1"/>
    </row>
    <row r="222" spans="2:24" s="105" customFormat="1" ht="12.75" customHeight="1" x14ac:dyDescent="0.2">
      <c r="B222" s="143" t="s">
        <v>215</v>
      </c>
      <c r="C222" s="102">
        <v>667</v>
      </c>
      <c r="D222" s="126" t="s">
        <v>192</v>
      </c>
      <c r="E222" s="29">
        <v>75</v>
      </c>
      <c r="F222" s="29">
        <v>75</v>
      </c>
      <c r="G222" s="100"/>
      <c r="H222" s="29"/>
      <c r="I222" s="102">
        <v>1458</v>
      </c>
      <c r="J222" s="101">
        <f t="shared" si="399"/>
        <v>0.57184499314128945</v>
      </c>
      <c r="K222" s="31">
        <f t="shared" si="400"/>
        <v>499.40000000000009</v>
      </c>
      <c r="L222" s="30">
        <f t="shared" ref="L222" si="423">IFERROR(1-J222,0)</f>
        <v>0.42815500685871055</v>
      </c>
      <c r="M222" s="29">
        <v>1</v>
      </c>
      <c r="N222" s="31">
        <f t="shared" si="401"/>
        <v>667</v>
      </c>
      <c r="O222" s="31">
        <f t="shared" si="402"/>
        <v>1166.4000000000001</v>
      </c>
      <c r="P222" s="1"/>
      <c r="Q222" s="1"/>
      <c r="R222" s="1"/>
      <c r="S222" s="1"/>
      <c r="T222" s="1"/>
      <c r="U222" s="1"/>
      <c r="V222" s="1"/>
      <c r="W222" s="1"/>
      <c r="X222" s="1"/>
    </row>
    <row r="223" spans="2:24" s="105" customFormat="1" ht="12.75" customHeight="1" x14ac:dyDescent="0.2">
      <c r="B223" s="148" t="s">
        <v>223</v>
      </c>
      <c r="C223" s="103">
        <v>350</v>
      </c>
      <c r="D223" s="126" t="s">
        <v>192</v>
      </c>
      <c r="E223" s="29">
        <v>75</v>
      </c>
      <c r="F223" s="29">
        <v>75</v>
      </c>
      <c r="G223" s="100"/>
      <c r="H223" s="29"/>
      <c r="I223" s="103">
        <v>815</v>
      </c>
      <c r="J223" s="101">
        <f t="shared" si="399"/>
        <v>0.53680981595092025</v>
      </c>
      <c r="K223" s="31">
        <f t="shared" si="400"/>
        <v>302</v>
      </c>
      <c r="L223" s="30">
        <f t="shared" ref="L223" si="424">IFERROR(1-J223,0)</f>
        <v>0.46319018404907975</v>
      </c>
      <c r="M223" s="29">
        <v>5</v>
      </c>
      <c r="N223" s="31">
        <f t="shared" si="401"/>
        <v>1750</v>
      </c>
      <c r="O223" s="31">
        <f t="shared" si="402"/>
        <v>3260</v>
      </c>
      <c r="P223" s="1"/>
      <c r="Q223" s="1"/>
      <c r="R223" s="1"/>
      <c r="S223" s="1"/>
      <c r="T223" s="1"/>
      <c r="U223" s="1"/>
      <c r="V223" s="1"/>
      <c r="W223" s="1"/>
      <c r="X223" s="1"/>
    </row>
    <row r="224" spans="2:24" ht="12.75" customHeight="1" x14ac:dyDescent="0.2">
      <c r="B224" s="148" t="s">
        <v>224</v>
      </c>
      <c r="C224" s="103">
        <v>290</v>
      </c>
      <c r="D224" s="124" t="s">
        <v>192</v>
      </c>
      <c r="E224" s="29">
        <v>75</v>
      </c>
      <c r="F224" s="29">
        <v>75</v>
      </c>
      <c r="G224" s="100"/>
      <c r="H224" s="29"/>
      <c r="I224" s="103">
        <v>765</v>
      </c>
      <c r="J224" s="101">
        <f t="shared" si="399"/>
        <v>0.47385620915032678</v>
      </c>
      <c r="K224" s="31">
        <f t="shared" si="400"/>
        <v>322</v>
      </c>
      <c r="L224" s="30">
        <f t="shared" si="283"/>
        <v>0.52614379084967322</v>
      </c>
      <c r="M224" s="29">
        <v>6</v>
      </c>
      <c r="N224" s="31">
        <f t="shared" si="401"/>
        <v>1740</v>
      </c>
      <c r="O224" s="31">
        <f t="shared" si="402"/>
        <v>3672</v>
      </c>
    </row>
    <row r="225" spans="2:15" ht="12.75" customHeight="1" x14ac:dyDescent="0.2">
      <c r="B225" s="148" t="s">
        <v>169</v>
      </c>
      <c r="C225" s="103">
        <v>67</v>
      </c>
      <c r="D225" s="42"/>
      <c r="E225" s="29">
        <v>75</v>
      </c>
      <c r="F225" s="29">
        <v>75</v>
      </c>
      <c r="G225" s="100"/>
      <c r="H225" s="29"/>
      <c r="I225" s="103">
        <v>415</v>
      </c>
      <c r="J225" s="101">
        <f t="shared" si="399"/>
        <v>0.20180722891566266</v>
      </c>
      <c r="K225" s="31">
        <f t="shared" si="400"/>
        <v>265</v>
      </c>
      <c r="L225" s="30">
        <f t="shared" ref="L225" si="425">IFERROR(1-J225,0)</f>
        <v>0.79819277108433728</v>
      </c>
      <c r="M225" s="29">
        <v>19</v>
      </c>
      <c r="N225" s="31">
        <f t="shared" si="401"/>
        <v>1273</v>
      </c>
      <c r="O225" s="31">
        <f t="shared" si="402"/>
        <v>6308</v>
      </c>
    </row>
    <row r="226" spans="2:15" ht="12.75" customHeight="1" x14ac:dyDescent="0.2">
      <c r="B226" s="148" t="s">
        <v>422</v>
      </c>
      <c r="C226" s="103">
        <v>79</v>
      </c>
      <c r="D226" s="42"/>
      <c r="E226" s="29">
        <v>75</v>
      </c>
      <c r="F226" s="29">
        <v>75</v>
      </c>
      <c r="G226" s="100"/>
      <c r="H226" s="29"/>
      <c r="I226" s="103">
        <v>425</v>
      </c>
      <c r="J226" s="101">
        <f t="shared" ref="J226" si="426">IFERROR((C226/(I226/1.25))*F226/E226,0)</f>
        <v>0.23235294117647057</v>
      </c>
      <c r="K226" s="31">
        <f t="shared" ref="K226" si="427">IFERROR(I226/1.25-(F226/E226*C226),0)</f>
        <v>261</v>
      </c>
      <c r="L226" s="30">
        <f t="shared" ref="L226" si="428">IFERROR(1-J226,0)</f>
        <v>0.76764705882352946</v>
      </c>
      <c r="M226" s="29">
        <v>40</v>
      </c>
      <c r="N226" s="31">
        <f t="shared" ref="N226" si="429">IFERROR((C226*M226)*F226/E226,0)</f>
        <v>3160</v>
      </c>
      <c r="O226" s="31">
        <f t="shared" ref="O226" si="430">I226/1.25*M226</f>
        <v>13600</v>
      </c>
    </row>
    <row r="227" spans="2:15" ht="12.75" customHeight="1" x14ac:dyDescent="0.2">
      <c r="B227" s="148" t="s">
        <v>327</v>
      </c>
      <c r="C227" s="103">
        <v>115</v>
      </c>
      <c r="D227" s="42"/>
      <c r="E227" s="29">
        <v>75</v>
      </c>
      <c r="F227" s="29">
        <v>75</v>
      </c>
      <c r="G227" s="100"/>
      <c r="H227" s="29"/>
      <c r="I227" s="103">
        <v>519</v>
      </c>
      <c r="J227" s="101">
        <f t="shared" si="399"/>
        <v>0.27697495183044318</v>
      </c>
      <c r="K227" s="31">
        <f t="shared" si="400"/>
        <v>300.2</v>
      </c>
      <c r="L227" s="30">
        <f t="shared" ref="L227" si="431">IFERROR(1-J227,0)</f>
        <v>0.72302504816955682</v>
      </c>
      <c r="M227" s="29">
        <v>13</v>
      </c>
      <c r="N227" s="31">
        <f t="shared" si="401"/>
        <v>1495</v>
      </c>
      <c r="O227" s="31">
        <f t="shared" si="402"/>
        <v>5397.5999999999995</v>
      </c>
    </row>
    <row r="228" spans="2:15" ht="12.75" customHeight="1" x14ac:dyDescent="0.2">
      <c r="B228" s="143" t="s">
        <v>110</v>
      </c>
      <c r="C228" s="102">
        <v>120</v>
      </c>
      <c r="D228" s="42"/>
      <c r="E228" s="29">
        <v>75</v>
      </c>
      <c r="F228" s="29">
        <v>75</v>
      </c>
      <c r="G228" s="100"/>
      <c r="H228" s="29"/>
      <c r="I228" s="102">
        <v>455</v>
      </c>
      <c r="J228" s="101">
        <f t="shared" si="399"/>
        <v>0.32967032967032966</v>
      </c>
      <c r="K228" s="31">
        <f t="shared" si="400"/>
        <v>244</v>
      </c>
      <c r="L228" s="30">
        <f t="shared" si="283"/>
        <v>0.67032967032967039</v>
      </c>
      <c r="M228" s="29">
        <v>36</v>
      </c>
      <c r="N228" s="31">
        <f t="shared" si="401"/>
        <v>4320</v>
      </c>
      <c r="O228" s="31">
        <f t="shared" si="402"/>
        <v>13104</v>
      </c>
    </row>
    <row r="229" spans="2:15" ht="12.75" customHeight="1" x14ac:dyDescent="0.2">
      <c r="B229" s="143" t="s">
        <v>245</v>
      </c>
      <c r="C229" s="102">
        <v>109</v>
      </c>
      <c r="D229" s="42"/>
      <c r="E229" s="29">
        <v>75</v>
      </c>
      <c r="F229" s="29">
        <v>75</v>
      </c>
      <c r="G229" s="100"/>
      <c r="H229" s="29"/>
      <c r="I229" s="43">
        <v>499</v>
      </c>
      <c r="J229" s="101">
        <f t="shared" si="399"/>
        <v>0.27304609218436876</v>
      </c>
      <c r="K229" s="31">
        <f t="shared" si="400"/>
        <v>290.2</v>
      </c>
      <c r="L229" s="30">
        <f t="shared" ref="L229" si="432">IFERROR(1-J229,0)</f>
        <v>0.7269539078156313</v>
      </c>
      <c r="M229" s="29">
        <v>9</v>
      </c>
      <c r="N229" s="31">
        <f t="shared" si="401"/>
        <v>981</v>
      </c>
      <c r="O229" s="31">
        <f t="shared" si="402"/>
        <v>3592.7999999999997</v>
      </c>
    </row>
    <row r="230" spans="2:15" ht="12.75" customHeight="1" x14ac:dyDescent="0.2">
      <c r="B230" s="143" t="s">
        <v>188</v>
      </c>
      <c r="C230" s="102">
        <v>103</v>
      </c>
      <c r="D230" s="42"/>
      <c r="E230" s="29">
        <v>75</v>
      </c>
      <c r="F230" s="29">
        <v>75</v>
      </c>
      <c r="G230" s="100"/>
      <c r="H230" s="29"/>
      <c r="I230" s="43">
        <v>425</v>
      </c>
      <c r="J230" s="101">
        <f t="shared" si="399"/>
        <v>0.30294117647058821</v>
      </c>
      <c r="K230" s="31">
        <f t="shared" si="400"/>
        <v>237</v>
      </c>
      <c r="L230" s="30">
        <f t="shared" ref="L230" si="433">IFERROR(1-J230,0)</f>
        <v>0.69705882352941173</v>
      </c>
      <c r="M230" s="29">
        <v>5</v>
      </c>
      <c r="N230" s="31">
        <f t="shared" si="401"/>
        <v>515</v>
      </c>
      <c r="O230" s="31">
        <f t="shared" si="402"/>
        <v>1700</v>
      </c>
    </row>
    <row r="231" spans="2:15" ht="12.75" customHeight="1" x14ac:dyDescent="0.2">
      <c r="B231" s="143" t="s">
        <v>187</v>
      </c>
      <c r="C231" s="102">
        <v>103</v>
      </c>
      <c r="D231" s="42"/>
      <c r="E231" s="29">
        <v>75</v>
      </c>
      <c r="F231" s="29">
        <v>75</v>
      </c>
      <c r="G231" s="100"/>
      <c r="H231" s="29"/>
      <c r="I231" s="102">
        <v>475</v>
      </c>
      <c r="J231" s="101">
        <f t="shared" si="399"/>
        <v>0.27105263157894738</v>
      </c>
      <c r="K231" s="31">
        <f t="shared" si="400"/>
        <v>277</v>
      </c>
      <c r="L231" s="30">
        <f t="shared" ref="L231" si="434">IFERROR(1-J231,0)</f>
        <v>0.72894736842105257</v>
      </c>
      <c r="M231" s="29">
        <v>2</v>
      </c>
      <c r="N231" s="31">
        <f t="shared" si="401"/>
        <v>206</v>
      </c>
      <c r="O231" s="31">
        <f t="shared" si="402"/>
        <v>760</v>
      </c>
    </row>
    <row r="232" spans="2:15" ht="12.75" customHeight="1" x14ac:dyDescent="0.2">
      <c r="B232" s="143" t="s">
        <v>246</v>
      </c>
      <c r="C232" s="102">
        <v>1279</v>
      </c>
      <c r="D232" s="124" t="s">
        <v>192</v>
      </c>
      <c r="E232" s="29">
        <v>75</v>
      </c>
      <c r="F232" s="29">
        <v>75</v>
      </c>
      <c r="G232" s="100"/>
      <c r="H232" s="29"/>
      <c r="I232" s="43">
        <v>2850</v>
      </c>
      <c r="J232" s="101">
        <f t="shared" ref="J232" si="435">IFERROR((C232/(I232/1.25))*F232/E232,0)</f>
        <v>0.56096491228070178</v>
      </c>
      <c r="K232" s="31">
        <f t="shared" ref="K232" si="436">IFERROR(I232/1.25-(F232/E232*C232),0)</f>
        <v>1001</v>
      </c>
      <c r="L232" s="30">
        <f t="shared" ref="L232" si="437">IFERROR(1-J232,0)</f>
        <v>0.43903508771929822</v>
      </c>
      <c r="M232" s="29">
        <v>3</v>
      </c>
      <c r="N232" s="31">
        <f t="shared" ref="N232" si="438">IFERROR((C232*M232)*F232/E232,0)</f>
        <v>3837</v>
      </c>
      <c r="O232" s="31">
        <f t="shared" ref="O232" si="439">I232/1.25*M232</f>
        <v>6840</v>
      </c>
    </row>
    <row r="233" spans="2:15" ht="12.75" customHeight="1" x14ac:dyDescent="0.2">
      <c r="B233" s="143"/>
      <c r="C233" s="102"/>
      <c r="D233" s="124"/>
      <c r="E233" s="29"/>
      <c r="F233" s="29"/>
      <c r="G233" s="100"/>
      <c r="H233" s="29"/>
      <c r="I233" s="43"/>
      <c r="J233" s="101"/>
      <c r="K233" s="31"/>
      <c r="L233" s="30"/>
      <c r="M233" s="29"/>
      <c r="N233" s="31"/>
      <c r="O233" s="31"/>
    </row>
    <row r="234" spans="2:15" ht="12.75" customHeight="1" x14ac:dyDescent="0.2">
      <c r="B234" s="149" t="s">
        <v>438</v>
      </c>
      <c r="C234" s="102"/>
      <c r="D234" s="42"/>
      <c r="E234" s="29"/>
      <c r="F234" s="29"/>
      <c r="G234" s="100"/>
      <c r="H234" s="29"/>
      <c r="I234" s="43"/>
      <c r="J234" s="101"/>
      <c r="K234" s="31"/>
      <c r="L234" s="30"/>
      <c r="M234" s="29"/>
      <c r="N234" s="31"/>
      <c r="O234" s="31"/>
    </row>
    <row r="235" spans="2:15" ht="12.75" customHeight="1" x14ac:dyDescent="0.2">
      <c r="B235" s="143" t="s">
        <v>94</v>
      </c>
      <c r="C235" s="102">
        <v>78</v>
      </c>
      <c r="D235" s="42"/>
      <c r="E235" s="29">
        <v>75</v>
      </c>
      <c r="F235" s="29">
        <v>75</v>
      </c>
      <c r="G235" s="100"/>
      <c r="H235" s="29"/>
      <c r="I235" s="102">
        <v>415</v>
      </c>
      <c r="J235" s="101">
        <f t="shared" ref="J235:J238" si="440">IFERROR((C235/(I235/1.25))*F235/E235,0)</f>
        <v>0.23493975903614459</v>
      </c>
      <c r="K235" s="31">
        <f t="shared" ref="K235:K238" si="441">IFERROR(I235/1.25-(F235/E235*C235),0)</f>
        <v>254</v>
      </c>
      <c r="L235" s="30">
        <f t="shared" ref="L235" si="442">IFERROR(1-J235,0)</f>
        <v>0.76506024096385539</v>
      </c>
      <c r="M235" s="29">
        <v>6</v>
      </c>
      <c r="N235" s="31">
        <f t="shared" ref="N235:N238" si="443">IFERROR((C235*M235)*F235/E235,0)</f>
        <v>468</v>
      </c>
      <c r="O235" s="31">
        <f t="shared" ref="O235:O238" si="444">I235/1.25*M235</f>
        <v>1992</v>
      </c>
    </row>
    <row r="236" spans="2:15" ht="12.75" customHeight="1" x14ac:dyDescent="0.2">
      <c r="B236" s="143" t="s">
        <v>349</v>
      </c>
      <c r="C236" s="102">
        <v>159</v>
      </c>
      <c r="D236" s="42"/>
      <c r="E236" s="29">
        <v>150</v>
      </c>
      <c r="F236" s="29">
        <v>150</v>
      </c>
      <c r="G236" s="100"/>
      <c r="H236" s="29"/>
      <c r="I236" s="102">
        <v>595</v>
      </c>
      <c r="J236" s="101">
        <f t="shared" ref="J236" si="445">IFERROR((C236/(I236/1.25))*F236/E236,0)</f>
        <v>0.33403361344537813</v>
      </c>
      <c r="K236" s="31">
        <f t="shared" ref="K236" si="446">IFERROR(I236/1.25-(F236/E236*C236),0)</f>
        <v>317</v>
      </c>
      <c r="L236" s="30">
        <f t="shared" si="283"/>
        <v>0.66596638655462193</v>
      </c>
      <c r="M236" s="29">
        <v>6</v>
      </c>
      <c r="N236" s="31">
        <f t="shared" ref="N236" si="447">IFERROR((C236*M236)*F236/E236,0)</f>
        <v>954</v>
      </c>
      <c r="O236" s="31">
        <f t="shared" ref="O236" si="448">I236/1.25*M236</f>
        <v>2856</v>
      </c>
    </row>
    <row r="237" spans="2:15" ht="12.75" customHeight="1" x14ac:dyDescent="0.2">
      <c r="B237" s="143" t="s">
        <v>358</v>
      </c>
      <c r="C237" s="102">
        <v>109</v>
      </c>
      <c r="D237" s="42"/>
      <c r="E237" s="29">
        <v>75</v>
      </c>
      <c r="F237" s="29">
        <v>75</v>
      </c>
      <c r="G237" s="100"/>
      <c r="H237" s="29"/>
      <c r="I237" s="102">
        <v>455</v>
      </c>
      <c r="J237" s="101">
        <f t="shared" si="440"/>
        <v>0.29945054945054944</v>
      </c>
      <c r="K237" s="31">
        <f t="shared" si="441"/>
        <v>255</v>
      </c>
      <c r="L237" s="30">
        <f t="shared" si="283"/>
        <v>0.7005494505494505</v>
      </c>
      <c r="M237" s="29">
        <v>2</v>
      </c>
      <c r="N237" s="31">
        <f t="shared" si="443"/>
        <v>218</v>
      </c>
      <c r="O237" s="31">
        <f t="shared" si="444"/>
        <v>728</v>
      </c>
    </row>
    <row r="238" spans="2:15" ht="12.75" customHeight="1" x14ac:dyDescent="0.2">
      <c r="B238" s="143" t="s">
        <v>363</v>
      </c>
      <c r="C238" s="102">
        <v>115</v>
      </c>
      <c r="D238" s="42"/>
      <c r="E238" s="29">
        <v>75</v>
      </c>
      <c r="F238" s="29">
        <v>75</v>
      </c>
      <c r="G238" s="100"/>
      <c r="H238" s="29"/>
      <c r="I238" s="102">
        <v>531</v>
      </c>
      <c r="J238" s="101">
        <f t="shared" si="440"/>
        <v>0.2707156308851224</v>
      </c>
      <c r="K238" s="31">
        <f t="shared" si="441"/>
        <v>309.8</v>
      </c>
      <c r="L238" s="30">
        <f t="shared" ref="L238" si="449">IFERROR(1-J238,0)</f>
        <v>0.7292843691148776</v>
      </c>
      <c r="M238" s="29">
        <v>21</v>
      </c>
      <c r="N238" s="31">
        <f t="shared" si="443"/>
        <v>2415</v>
      </c>
      <c r="O238" s="31">
        <f t="shared" si="444"/>
        <v>8920.8000000000011</v>
      </c>
    </row>
    <row r="239" spans="2:15" ht="12.75" customHeight="1" x14ac:dyDescent="0.2">
      <c r="B239" s="143"/>
      <c r="C239" s="102"/>
      <c r="D239" s="42"/>
      <c r="E239" s="29"/>
      <c r="F239" s="29"/>
      <c r="G239" s="100"/>
      <c r="H239" s="29"/>
      <c r="I239" s="102"/>
      <c r="J239" s="101"/>
      <c r="K239" s="31"/>
      <c r="L239" s="30"/>
      <c r="M239" s="29"/>
      <c r="N239" s="31"/>
      <c r="O239" s="31"/>
    </row>
    <row r="240" spans="2:15" ht="12.75" customHeight="1" x14ac:dyDescent="0.2">
      <c r="B240" s="146" t="s">
        <v>439</v>
      </c>
      <c r="C240" s="102"/>
      <c r="D240" s="42"/>
      <c r="E240" s="29"/>
      <c r="F240" s="29"/>
      <c r="G240" s="100"/>
      <c r="H240" s="29"/>
      <c r="I240" s="43"/>
      <c r="J240" s="101"/>
      <c r="K240" s="31"/>
      <c r="L240" s="30"/>
      <c r="M240" s="29"/>
      <c r="N240" s="31"/>
      <c r="O240" s="31"/>
    </row>
    <row r="241" spans="1:15" ht="12.75" customHeight="1" x14ac:dyDescent="0.2">
      <c r="B241" s="143" t="s">
        <v>262</v>
      </c>
      <c r="C241" s="102">
        <v>113</v>
      </c>
      <c r="D241" s="42"/>
      <c r="E241" s="29">
        <v>37.5</v>
      </c>
      <c r="F241" s="29">
        <v>37.5</v>
      </c>
      <c r="G241" s="100"/>
      <c r="H241" s="29"/>
      <c r="I241" s="43">
        <v>500</v>
      </c>
      <c r="J241" s="101">
        <f t="shared" ref="J241:J248" si="450">IFERROR((C241/(I241/1.25))*F241/E241,0)</f>
        <v>0.28249999999999997</v>
      </c>
      <c r="K241" s="31">
        <f t="shared" ref="K241:K248" si="451">IFERROR(I241/1.25-(F241/E241*C241),0)</f>
        <v>287</v>
      </c>
      <c r="L241" s="30">
        <f t="shared" ref="L241" si="452">IFERROR(1-J241,0)</f>
        <v>0.71750000000000003</v>
      </c>
      <c r="M241" s="29">
        <v>7</v>
      </c>
      <c r="N241" s="31">
        <f t="shared" ref="N241:N248" si="453">IFERROR((C241*M241)*F241/E241,0)</f>
        <v>791</v>
      </c>
      <c r="O241" s="31">
        <f t="shared" ref="O241:O248" si="454">I241/1.25*M241</f>
        <v>2800</v>
      </c>
    </row>
    <row r="242" spans="1:15" ht="12.75" customHeight="1" x14ac:dyDescent="0.2">
      <c r="B242" s="143" t="s">
        <v>292</v>
      </c>
      <c r="C242" s="102">
        <v>104</v>
      </c>
      <c r="D242" s="42"/>
      <c r="E242" s="29">
        <v>37.5</v>
      </c>
      <c r="F242" s="29">
        <v>6</v>
      </c>
      <c r="G242" s="100"/>
      <c r="H242" s="29"/>
      <c r="I242" s="43">
        <v>89</v>
      </c>
      <c r="J242" s="101">
        <f t="shared" ref="J242" si="455">IFERROR((C242/(I242/1.25))*F242/E242,0)</f>
        <v>0.23370786516853931</v>
      </c>
      <c r="K242" s="31">
        <f t="shared" ref="K242" si="456">IFERROR(I242/1.25-(F242/E242*C242),0)</f>
        <v>54.56</v>
      </c>
      <c r="L242" s="30">
        <f t="shared" ref="L242" si="457">IFERROR(1-J242,0)</f>
        <v>0.76629213483146064</v>
      </c>
      <c r="M242" s="29">
        <v>9</v>
      </c>
      <c r="N242" s="31">
        <f t="shared" ref="N242" si="458">IFERROR((C242*M242)*F242/E242,0)</f>
        <v>149.76</v>
      </c>
      <c r="O242" s="31">
        <f t="shared" ref="O242" si="459">I242/1.25*M242</f>
        <v>640.80000000000007</v>
      </c>
    </row>
    <row r="243" spans="1:15" ht="12.75" customHeight="1" x14ac:dyDescent="0.2">
      <c r="B243" s="143" t="s">
        <v>371</v>
      </c>
      <c r="C243" s="102">
        <v>116</v>
      </c>
      <c r="D243" s="124" t="s">
        <v>192</v>
      </c>
      <c r="E243" s="29">
        <v>37.5</v>
      </c>
      <c r="F243" s="29">
        <v>37.5</v>
      </c>
      <c r="G243" s="100"/>
      <c r="H243" s="29"/>
      <c r="I243" s="43">
        <v>89</v>
      </c>
      <c r="J243" s="101">
        <f t="shared" si="450"/>
        <v>1.6292134831460674</v>
      </c>
      <c r="K243" s="31">
        <f t="shared" si="451"/>
        <v>-44.8</v>
      </c>
      <c r="L243" s="30">
        <f t="shared" ref="L243:L245" si="460">IFERROR(1-J243,0)</f>
        <v>-0.6292134831460674</v>
      </c>
      <c r="M243" s="29">
        <v>1</v>
      </c>
      <c r="N243" s="31">
        <f t="shared" si="453"/>
        <v>116</v>
      </c>
      <c r="O243" s="31">
        <f t="shared" si="454"/>
        <v>71.2</v>
      </c>
    </row>
    <row r="244" spans="1:15" ht="12.75" customHeight="1" x14ac:dyDescent="0.2">
      <c r="B244" s="143" t="s">
        <v>95</v>
      </c>
      <c r="C244" s="102">
        <v>640</v>
      </c>
      <c r="D244" s="126" t="s">
        <v>192</v>
      </c>
      <c r="E244" s="29">
        <v>37.5</v>
      </c>
      <c r="F244" s="29">
        <v>37.5</v>
      </c>
      <c r="G244" s="100"/>
      <c r="H244" s="29"/>
      <c r="I244" s="43">
        <v>1425</v>
      </c>
      <c r="J244" s="101">
        <f t="shared" si="450"/>
        <v>0.56140350877192979</v>
      </c>
      <c r="K244" s="31">
        <f t="shared" si="451"/>
        <v>500</v>
      </c>
      <c r="L244" s="30">
        <f t="shared" si="460"/>
        <v>0.43859649122807021</v>
      </c>
      <c r="M244" s="29">
        <v>2</v>
      </c>
      <c r="N244" s="31">
        <f t="shared" si="453"/>
        <v>1280</v>
      </c>
      <c r="O244" s="31">
        <f t="shared" si="454"/>
        <v>2280</v>
      </c>
    </row>
    <row r="245" spans="1:15" ht="12.75" customHeight="1" x14ac:dyDescent="0.2">
      <c r="B245" s="143" t="s">
        <v>96</v>
      </c>
      <c r="C245" s="102">
        <v>760</v>
      </c>
      <c r="D245" s="126" t="s">
        <v>192</v>
      </c>
      <c r="E245" s="29">
        <v>37.5</v>
      </c>
      <c r="F245" s="29">
        <v>37.5</v>
      </c>
      <c r="G245" s="100"/>
      <c r="H245" s="29"/>
      <c r="I245" s="43">
        <v>1575</v>
      </c>
      <c r="J245" s="101">
        <f t="shared" si="450"/>
        <v>0.60317460317460314</v>
      </c>
      <c r="K245" s="31">
        <f t="shared" si="451"/>
        <v>500</v>
      </c>
      <c r="L245" s="30">
        <f t="shared" si="460"/>
        <v>0.39682539682539686</v>
      </c>
      <c r="M245" s="29">
        <v>2</v>
      </c>
      <c r="N245" s="31">
        <f t="shared" si="453"/>
        <v>1520</v>
      </c>
      <c r="O245" s="31">
        <f t="shared" si="454"/>
        <v>2520</v>
      </c>
    </row>
    <row r="246" spans="1:15" ht="12.75" customHeight="1" x14ac:dyDescent="0.2">
      <c r="B246" s="143" t="s">
        <v>97</v>
      </c>
      <c r="C246" s="102">
        <v>928</v>
      </c>
      <c r="D246" s="126" t="s">
        <v>192</v>
      </c>
      <c r="E246" s="29">
        <v>37.5</v>
      </c>
      <c r="F246" s="29">
        <v>37.5</v>
      </c>
      <c r="G246" s="100"/>
      <c r="H246" s="29"/>
      <c r="I246" s="43">
        <v>1785</v>
      </c>
      <c r="J246" s="101">
        <f t="shared" si="450"/>
        <v>0.64985994397759106</v>
      </c>
      <c r="K246" s="31">
        <f t="shared" si="451"/>
        <v>500</v>
      </c>
      <c r="L246" s="30">
        <f t="shared" ref="L246" si="461">IFERROR(1-J246,0)</f>
        <v>0.35014005602240894</v>
      </c>
      <c r="M246" s="29">
        <v>2</v>
      </c>
      <c r="N246" s="31">
        <f t="shared" si="453"/>
        <v>1856</v>
      </c>
      <c r="O246" s="31">
        <f t="shared" si="454"/>
        <v>2856</v>
      </c>
    </row>
    <row r="247" spans="1:15" ht="12.75" customHeight="1" x14ac:dyDescent="0.2">
      <c r="B247" s="143" t="s">
        <v>207</v>
      </c>
      <c r="C247" s="102">
        <v>87</v>
      </c>
      <c r="D247" s="42"/>
      <c r="E247" s="29">
        <v>37.5</v>
      </c>
      <c r="F247" s="29">
        <v>37.5</v>
      </c>
      <c r="G247" s="100"/>
      <c r="H247" s="29"/>
      <c r="I247" s="43">
        <v>395</v>
      </c>
      <c r="J247" s="101">
        <f t="shared" si="450"/>
        <v>0.27531645569620256</v>
      </c>
      <c r="K247" s="31">
        <f t="shared" si="451"/>
        <v>229</v>
      </c>
      <c r="L247" s="30">
        <f t="shared" ref="L247:L248" si="462">IFERROR(1-J247,0)</f>
        <v>0.72468354430379744</v>
      </c>
      <c r="M247" s="29">
        <v>4</v>
      </c>
      <c r="N247" s="31">
        <f t="shared" si="453"/>
        <v>348</v>
      </c>
      <c r="O247" s="31">
        <f t="shared" si="454"/>
        <v>1264</v>
      </c>
    </row>
    <row r="248" spans="1:15" ht="12.75" customHeight="1" x14ac:dyDescent="0.2">
      <c r="B248" s="143" t="s">
        <v>117</v>
      </c>
      <c r="C248" s="102">
        <v>75</v>
      </c>
      <c r="D248" s="42"/>
      <c r="E248" s="29">
        <v>50</v>
      </c>
      <c r="F248" s="29">
        <v>6</v>
      </c>
      <c r="G248" s="100"/>
      <c r="H248" s="29"/>
      <c r="I248" s="43">
        <v>79</v>
      </c>
      <c r="J248" s="101">
        <f t="shared" si="450"/>
        <v>0.14240506329113922</v>
      </c>
      <c r="K248" s="31">
        <f t="shared" si="451"/>
        <v>54.2</v>
      </c>
      <c r="L248" s="30">
        <f t="shared" si="462"/>
        <v>0.85759493670886078</v>
      </c>
      <c r="M248" s="29">
        <v>1</v>
      </c>
      <c r="N248" s="31">
        <f t="shared" si="453"/>
        <v>9</v>
      </c>
      <c r="O248" s="31">
        <f t="shared" si="454"/>
        <v>63.2</v>
      </c>
    </row>
    <row r="249" spans="1:15" ht="12.75" customHeight="1" x14ac:dyDescent="0.2">
      <c r="B249" s="33"/>
      <c r="C249" s="102"/>
      <c r="D249" s="42"/>
      <c r="E249" s="29"/>
      <c r="F249" s="29"/>
      <c r="G249" s="100"/>
      <c r="H249" s="29"/>
      <c r="I249" s="43"/>
      <c r="J249" s="101"/>
      <c r="K249" s="31"/>
      <c r="L249" s="30"/>
      <c r="M249" s="29"/>
      <c r="N249" s="31"/>
      <c r="O249" s="31"/>
    </row>
    <row r="250" spans="1:15" ht="14" x14ac:dyDescent="0.2">
      <c r="B250" s="33"/>
      <c r="C250" s="88"/>
      <c r="D250" s="89"/>
      <c r="E250" s="34"/>
      <c r="F250" s="34"/>
      <c r="I250" s="89"/>
      <c r="J250" s="101"/>
      <c r="K250" s="89"/>
      <c r="L250" s="37" t="s">
        <v>23</v>
      </c>
      <c r="M250" s="113">
        <f>SUM(M10:M249)</f>
        <v>1682</v>
      </c>
      <c r="N250" s="104">
        <f>SUM(N10:N249)</f>
        <v>580330.26</v>
      </c>
      <c r="O250" s="104">
        <f>SUM(O10:O249)</f>
        <v>1356451.9999999991</v>
      </c>
    </row>
    <row r="252" spans="1:15" x14ac:dyDescent="0.15">
      <c r="A252" s="13"/>
    </row>
  </sheetData>
  <pageMargins left="0.7" right="0.7" top="0.75" bottom="0.75" header="0.3" footer="0.3"/>
  <pageSetup paperSize="9" orientation="portrait" r:id="rId1"/>
  <ignoredErrors>
    <ignoredError sqref="K20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52"/>
  <sheetViews>
    <sheetView workbookViewId="0">
      <pane ySplit="8" topLeftCell="A128" activePane="bottomLeft" state="frozen"/>
      <selection activeCell="B1" sqref="B1"/>
      <selection pane="bottomLeft" activeCell="K148" sqref="K148:K150"/>
    </sheetView>
  </sheetViews>
  <sheetFormatPr baseColWidth="10" defaultColWidth="8.83203125" defaultRowHeight="15" x14ac:dyDescent="0.2"/>
  <cols>
    <col min="1" max="1" width="2.1640625" customWidth="1"/>
    <col min="2" max="2" width="37.33203125" customWidth="1"/>
    <col min="3" max="3" width="14.33203125" style="90" bestFit="1" customWidth="1"/>
    <col min="4" max="4" width="8.5" style="16" bestFit="1" customWidth="1"/>
    <col min="5" max="5" width="13.5" style="16" bestFit="1" customWidth="1"/>
    <col min="6" max="6" width="11" style="15" bestFit="1" customWidth="1"/>
    <col min="7" max="7" width="20.1640625" style="17" bestFit="1" customWidth="1"/>
    <col min="8" max="8" width="9.6640625" style="15" customWidth="1"/>
    <col min="9" max="9" width="8.1640625" style="18" customWidth="1"/>
    <col min="10" max="10" width="5.83203125" style="16" customWidth="1"/>
    <col min="11" max="12" width="14.33203125" bestFit="1" customWidth="1"/>
  </cols>
  <sheetData>
    <row r="2" spans="1:12" ht="19" x14ac:dyDescent="0.25">
      <c r="B2" s="14" t="s">
        <v>0</v>
      </c>
      <c r="E2" s="5" t="s">
        <v>1</v>
      </c>
    </row>
    <row r="3" spans="1:12" x14ac:dyDescent="0.2">
      <c r="E3" s="9" t="s">
        <v>2</v>
      </c>
      <c r="G3" s="16" t="s">
        <v>3</v>
      </c>
      <c r="H3" s="18"/>
    </row>
    <row r="4" spans="1:12" x14ac:dyDescent="0.2">
      <c r="B4" t="s">
        <v>4</v>
      </c>
      <c r="C4" s="45"/>
      <c r="D4" s="20"/>
      <c r="E4" s="20"/>
      <c r="G4" s="16" t="s">
        <v>5</v>
      </c>
      <c r="H4" s="21">
        <f>K152</f>
        <v>83371.342857142852</v>
      </c>
    </row>
    <row r="5" spans="1:12" x14ac:dyDescent="0.2">
      <c r="B5" t="s">
        <v>6</v>
      </c>
      <c r="C5" s="94" t="s">
        <v>382</v>
      </c>
      <c r="D5" s="20"/>
      <c r="E5" s="20"/>
      <c r="G5" s="16" t="s">
        <v>7</v>
      </c>
      <c r="H5" s="21">
        <f>L152</f>
        <v>392268</v>
      </c>
    </row>
    <row r="6" spans="1:12" s="23" customFormat="1" x14ac:dyDescent="0.2">
      <c r="A6"/>
      <c r="B6" t="s">
        <v>8</v>
      </c>
      <c r="C6" s="47">
        <v>2023</v>
      </c>
      <c r="D6" s="20"/>
      <c r="E6" s="20"/>
      <c r="F6" s="15"/>
      <c r="G6" s="16" t="s">
        <v>9</v>
      </c>
      <c r="H6" s="18">
        <f>IFERROR(H4/H5,0)</f>
        <v>0.2125366913873751</v>
      </c>
      <c r="I6" s="22"/>
      <c r="J6" s="107"/>
    </row>
    <row r="7" spans="1:12" ht="29.25" customHeight="1" x14ac:dyDescent="0.2">
      <c r="C7" s="20"/>
      <c r="D7" s="20"/>
      <c r="E7" s="20"/>
    </row>
    <row r="8" spans="1:12" x14ac:dyDescent="0.2">
      <c r="A8" s="16"/>
      <c r="B8" s="79" t="s">
        <v>10</v>
      </c>
      <c r="C8" s="108" t="s">
        <v>11</v>
      </c>
      <c r="D8" s="80" t="s">
        <v>12</v>
      </c>
      <c r="E8" s="80" t="s">
        <v>13</v>
      </c>
      <c r="F8" s="79" t="s">
        <v>16</v>
      </c>
      <c r="G8" s="81" t="s">
        <v>17</v>
      </c>
      <c r="H8" s="82" t="s">
        <v>18</v>
      </c>
      <c r="I8" s="81" t="s">
        <v>19</v>
      </c>
      <c r="J8" s="108" t="s">
        <v>434</v>
      </c>
      <c r="K8" s="81" t="s">
        <v>20</v>
      </c>
      <c r="L8" s="82" t="s">
        <v>21</v>
      </c>
    </row>
    <row r="9" spans="1:12" x14ac:dyDescent="0.2">
      <c r="A9" s="16"/>
      <c r="B9" s="85" t="s">
        <v>45</v>
      </c>
      <c r="C9" s="98"/>
      <c r="D9" s="36"/>
      <c r="E9" s="36"/>
      <c r="F9" s="83"/>
      <c r="G9" s="84"/>
      <c r="H9" s="83"/>
      <c r="I9" s="84"/>
      <c r="J9" s="98"/>
      <c r="K9" s="84"/>
      <c r="L9" s="83"/>
    </row>
    <row r="10" spans="1:12" ht="12.75" customHeight="1" x14ac:dyDescent="0.2">
      <c r="B10" s="140" t="s">
        <v>328</v>
      </c>
      <c r="C10" s="103">
        <v>385</v>
      </c>
      <c r="D10" s="29">
        <v>70</v>
      </c>
      <c r="E10" s="29">
        <v>1</v>
      </c>
      <c r="F10" s="41">
        <v>32.5</v>
      </c>
      <c r="G10" s="30">
        <f t="shared" ref="G10:G148" si="0">IFERROR((C10/(F10/1.25))*E10/D10,0)</f>
        <v>0.21153846153846154</v>
      </c>
      <c r="H10" s="31">
        <f t="shared" ref="H10:H148" si="1">IFERROR(F10/1.25-(E10/D10*C10),0)</f>
        <v>20.5</v>
      </c>
      <c r="I10" s="30">
        <f t="shared" ref="I10:I148" si="2">IFERROR(1-G10,0)</f>
        <v>0.78846153846153844</v>
      </c>
      <c r="J10" s="29">
        <v>70</v>
      </c>
      <c r="K10" s="31">
        <f t="shared" ref="K10:K148" si="3">IFERROR((C10*J10)*E10/D10,0)</f>
        <v>385</v>
      </c>
      <c r="L10" s="31">
        <f t="shared" ref="L10:L148" si="4">F10/1.25*J10</f>
        <v>1820</v>
      </c>
    </row>
    <row r="11" spans="1:12" ht="12.75" customHeight="1" x14ac:dyDescent="0.2">
      <c r="B11" s="140" t="s">
        <v>46</v>
      </c>
      <c r="C11" s="103">
        <v>377</v>
      </c>
      <c r="D11" s="29">
        <v>70</v>
      </c>
      <c r="E11" s="29">
        <v>1</v>
      </c>
      <c r="F11" s="41">
        <v>32.5</v>
      </c>
      <c r="G11" s="30">
        <f t="shared" ref="G11" si="5">IFERROR((C11/(F11/1.25))*E11/D11,0)</f>
        <v>0.20714285714285716</v>
      </c>
      <c r="H11" s="31">
        <f t="shared" ref="H11" si="6">IFERROR(F11/1.25-(E11/D11*C11),0)</f>
        <v>20.614285714285714</v>
      </c>
      <c r="I11" s="30">
        <f t="shared" ref="I11" si="7">IFERROR(1-G11,0)</f>
        <v>0.79285714285714282</v>
      </c>
      <c r="J11" s="29">
        <v>70</v>
      </c>
      <c r="K11" s="31">
        <f t="shared" ref="K11" si="8">IFERROR((C11*J11)*E11/D11,0)</f>
        <v>377</v>
      </c>
      <c r="L11" s="31">
        <f t="shared" ref="L11" si="9">F11/1.25*J11</f>
        <v>1820</v>
      </c>
    </row>
    <row r="12" spans="1:12" ht="12.75" customHeight="1" x14ac:dyDescent="0.2">
      <c r="B12" s="140" t="s">
        <v>47</v>
      </c>
      <c r="C12" s="103">
        <v>394</v>
      </c>
      <c r="D12" s="29">
        <v>70</v>
      </c>
      <c r="E12" s="29">
        <v>1</v>
      </c>
      <c r="F12" s="41">
        <v>32.5</v>
      </c>
      <c r="G12" s="30">
        <f t="shared" ref="G12:G16" si="10">IFERROR((C12/(F12/1.25))*E12/D12,0)</f>
        <v>0.21648351648351646</v>
      </c>
      <c r="H12" s="31">
        <f t="shared" ref="H12:H16" si="11">IFERROR(F12/1.25-(E12/D12*C12),0)</f>
        <v>20.371428571428574</v>
      </c>
      <c r="I12" s="30">
        <f t="shared" ref="I12:I16" si="12">IFERROR(1-G12,0)</f>
        <v>0.78351648351648351</v>
      </c>
      <c r="J12" s="29">
        <v>70</v>
      </c>
      <c r="K12" s="31">
        <f t="shared" ref="K12:K16" si="13">IFERROR((C12*J12)*E12/D12,0)</f>
        <v>394</v>
      </c>
      <c r="L12" s="31">
        <f t="shared" ref="L12:L16" si="14">F12/1.25*J12</f>
        <v>1820</v>
      </c>
    </row>
    <row r="13" spans="1:12" ht="12.75" customHeight="1" x14ac:dyDescent="0.2">
      <c r="B13" s="140" t="s">
        <v>189</v>
      </c>
      <c r="C13" s="103">
        <v>279</v>
      </c>
      <c r="D13" s="29">
        <v>70</v>
      </c>
      <c r="E13" s="29">
        <v>1</v>
      </c>
      <c r="F13" s="41">
        <v>32.5</v>
      </c>
      <c r="G13" s="30">
        <f t="shared" ref="G13" si="15">IFERROR((C13/(F13/1.25))*E13/D13,0)</f>
        <v>0.15329670329670328</v>
      </c>
      <c r="H13" s="31">
        <f t="shared" ref="H13" si="16">IFERROR(F13/1.25-(E13/D13*C13),0)</f>
        <v>22.014285714285712</v>
      </c>
      <c r="I13" s="30">
        <f t="shared" ref="I13" si="17">IFERROR(1-G13,0)</f>
        <v>0.84670329670329669</v>
      </c>
      <c r="J13" s="29">
        <v>70</v>
      </c>
      <c r="K13" s="31">
        <f t="shared" ref="K13" si="18">IFERROR((C13*J13)*E13/D13,0)</f>
        <v>279</v>
      </c>
      <c r="L13" s="31">
        <f t="shared" ref="L13" si="19">F13/1.25*J13</f>
        <v>1820</v>
      </c>
    </row>
    <row r="14" spans="1:12" ht="12.75" customHeight="1" x14ac:dyDescent="0.2">
      <c r="B14" s="140" t="s">
        <v>159</v>
      </c>
      <c r="C14" s="103">
        <v>582</v>
      </c>
      <c r="D14" s="29">
        <v>50</v>
      </c>
      <c r="E14" s="29">
        <v>1</v>
      </c>
      <c r="F14" s="103">
        <v>47.5</v>
      </c>
      <c r="G14" s="30">
        <f t="shared" ref="G14" si="20">IFERROR((C14/(F14/1.25))*E14/D14,0)</f>
        <v>0.30631578947368421</v>
      </c>
      <c r="H14" s="31">
        <f t="shared" ref="H14" si="21">IFERROR(F14/1.25-(E14/D14*C14),0)</f>
        <v>26.36</v>
      </c>
      <c r="I14" s="30">
        <f t="shared" ref="I14" si="22">IFERROR(1-G14,0)</f>
        <v>0.69368421052631579</v>
      </c>
      <c r="J14" s="29">
        <v>100</v>
      </c>
      <c r="K14" s="31">
        <f t="shared" ref="K14" si="23">IFERROR((C14*J14)*E14/D14,0)</f>
        <v>1164</v>
      </c>
      <c r="L14" s="31">
        <f t="shared" ref="L14" si="24">F14/1.25*J14</f>
        <v>3800</v>
      </c>
    </row>
    <row r="15" spans="1:12" ht="12.75" customHeight="1" x14ac:dyDescent="0.2">
      <c r="B15" s="140" t="s">
        <v>48</v>
      </c>
      <c r="C15" s="103">
        <v>479</v>
      </c>
      <c r="D15" s="29">
        <v>70</v>
      </c>
      <c r="E15" s="29">
        <v>1</v>
      </c>
      <c r="F15" s="103">
        <v>32.5</v>
      </c>
      <c r="G15" s="30">
        <f t="shared" si="10"/>
        <v>0.2631868131868132</v>
      </c>
      <c r="H15" s="31">
        <f t="shared" si="11"/>
        <v>19.157142857142858</v>
      </c>
      <c r="I15" s="30">
        <f t="shared" si="12"/>
        <v>0.73681318681318686</v>
      </c>
      <c r="J15" s="29">
        <v>70</v>
      </c>
      <c r="K15" s="31">
        <f t="shared" si="13"/>
        <v>479</v>
      </c>
      <c r="L15" s="31">
        <f t="shared" si="14"/>
        <v>1820</v>
      </c>
    </row>
    <row r="16" spans="1:12" ht="12.75" customHeight="1" x14ac:dyDescent="0.2">
      <c r="B16" s="140" t="s">
        <v>160</v>
      </c>
      <c r="C16" s="103">
        <v>350</v>
      </c>
      <c r="D16" s="29">
        <v>70</v>
      </c>
      <c r="E16" s="29">
        <v>1</v>
      </c>
      <c r="F16" s="103">
        <v>32.5</v>
      </c>
      <c r="G16" s="30">
        <f t="shared" si="10"/>
        <v>0.19230769230769232</v>
      </c>
      <c r="H16" s="31">
        <f t="shared" si="11"/>
        <v>21</v>
      </c>
      <c r="I16" s="30">
        <f t="shared" si="12"/>
        <v>0.80769230769230771</v>
      </c>
      <c r="J16" s="29">
        <v>70</v>
      </c>
      <c r="K16" s="31">
        <f t="shared" si="13"/>
        <v>350</v>
      </c>
      <c r="L16" s="31">
        <f t="shared" si="14"/>
        <v>1820</v>
      </c>
    </row>
    <row r="17" spans="2:12" ht="12.75" customHeight="1" x14ac:dyDescent="0.2">
      <c r="B17" s="140" t="s">
        <v>88</v>
      </c>
      <c r="C17" s="103">
        <v>213</v>
      </c>
      <c r="D17" s="29">
        <v>70</v>
      </c>
      <c r="E17" s="29">
        <v>1</v>
      </c>
      <c r="F17" s="103">
        <v>32.5</v>
      </c>
      <c r="G17" s="30">
        <f t="shared" ref="G17" si="25">IFERROR((C17/(F17/1.25))*E17/D17,0)</f>
        <v>0.11703296703296702</v>
      </c>
      <c r="H17" s="31">
        <f t="shared" ref="H17" si="26">IFERROR(F17/1.25-(E17/D17*C17),0)</f>
        <v>22.957142857142856</v>
      </c>
      <c r="I17" s="30">
        <f t="shared" ref="I17" si="27">IFERROR(1-G17,0)</f>
        <v>0.88296703296703294</v>
      </c>
      <c r="J17" s="29">
        <v>70</v>
      </c>
      <c r="K17" s="31">
        <f t="shared" ref="K17" si="28">IFERROR((C17*J17)*E17/D17,0)</f>
        <v>213</v>
      </c>
      <c r="L17" s="31">
        <f t="shared" ref="L17" si="29">F17/1.25*J17</f>
        <v>1820</v>
      </c>
    </row>
    <row r="18" spans="2:12" ht="12.75" customHeight="1" x14ac:dyDescent="0.2">
      <c r="B18" s="140" t="s">
        <v>146</v>
      </c>
      <c r="C18" s="103">
        <v>545</v>
      </c>
      <c r="D18" s="29">
        <v>70</v>
      </c>
      <c r="E18" s="29">
        <v>1</v>
      </c>
      <c r="F18" s="103">
        <v>32.5</v>
      </c>
      <c r="G18" s="30">
        <f t="shared" ref="G18:G19" si="30">IFERROR((C18/(F18/1.25))*E18/D18,0)</f>
        <v>0.29945054945054944</v>
      </c>
      <c r="H18" s="31">
        <f t="shared" ref="H18:H19" si="31">IFERROR(F18/1.25-(E18/D18*C18),0)</f>
        <v>18.214285714285715</v>
      </c>
      <c r="I18" s="30">
        <f t="shared" ref="I18:I19" si="32">IFERROR(1-G18,0)</f>
        <v>0.7005494505494505</v>
      </c>
      <c r="J18" s="29">
        <v>70</v>
      </c>
      <c r="K18" s="31">
        <f t="shared" ref="K18:K19" si="33">IFERROR((C18*J18)*E18/D18,0)</f>
        <v>545</v>
      </c>
      <c r="L18" s="31">
        <f t="shared" ref="L18:L19" si="34">F18/1.25*J18</f>
        <v>1820</v>
      </c>
    </row>
    <row r="19" spans="2:12" ht="12.75" customHeight="1" x14ac:dyDescent="0.2">
      <c r="B19" s="140" t="s">
        <v>174</v>
      </c>
      <c r="C19" s="103">
        <v>371</v>
      </c>
      <c r="D19" s="29">
        <v>70</v>
      </c>
      <c r="E19" s="29">
        <v>1</v>
      </c>
      <c r="F19" s="103">
        <v>32.5</v>
      </c>
      <c r="G19" s="30">
        <f t="shared" si="30"/>
        <v>0.20384615384615387</v>
      </c>
      <c r="H19" s="31">
        <f t="shared" si="31"/>
        <v>20.7</v>
      </c>
      <c r="I19" s="30">
        <f t="shared" si="32"/>
        <v>0.7961538461538461</v>
      </c>
      <c r="J19" s="29">
        <v>280</v>
      </c>
      <c r="K19" s="31">
        <f t="shared" si="33"/>
        <v>1484</v>
      </c>
      <c r="L19" s="31">
        <f t="shared" si="34"/>
        <v>7280</v>
      </c>
    </row>
    <row r="20" spans="2:12" ht="12.75" customHeight="1" x14ac:dyDescent="0.2">
      <c r="B20" s="140" t="s">
        <v>49</v>
      </c>
      <c r="C20" s="103">
        <v>486</v>
      </c>
      <c r="D20" s="29">
        <v>70</v>
      </c>
      <c r="E20" s="29">
        <v>1</v>
      </c>
      <c r="F20" s="103">
        <v>32.5</v>
      </c>
      <c r="G20" s="30">
        <f t="shared" ref="G20:G28" si="35">IFERROR((C20/(F20/1.25))*E20/D20,0)</f>
        <v>0.26703296703296703</v>
      </c>
      <c r="H20" s="31">
        <f t="shared" ref="H20:H28" si="36">IFERROR(F20/1.25-(E20/D20*C20),0)</f>
        <v>19.057142857142857</v>
      </c>
      <c r="I20" s="30">
        <f t="shared" ref="I20:I28" si="37">IFERROR(1-G20,0)</f>
        <v>0.73296703296703303</v>
      </c>
      <c r="J20" s="29">
        <v>490</v>
      </c>
      <c r="K20" s="31">
        <f t="shared" ref="K20:K28" si="38">IFERROR((C20*J20)*E20/D20,0)</f>
        <v>3402</v>
      </c>
      <c r="L20" s="31">
        <f t="shared" ref="L20:L28" si="39">F20/1.25*J20</f>
        <v>12740</v>
      </c>
    </row>
    <row r="21" spans="2:12" ht="12.75" customHeight="1" x14ac:dyDescent="0.2">
      <c r="B21" s="140" t="s">
        <v>390</v>
      </c>
      <c r="C21" s="103">
        <v>315</v>
      </c>
      <c r="D21" s="29">
        <v>70</v>
      </c>
      <c r="E21" s="29">
        <v>1</v>
      </c>
      <c r="F21" s="103">
        <v>32.5</v>
      </c>
      <c r="G21" s="30">
        <f t="shared" ref="G21" si="40">IFERROR((C21/(F21/1.25))*E21/D21,0)</f>
        <v>0.17307692307692307</v>
      </c>
      <c r="H21" s="31">
        <f t="shared" ref="H21" si="41">IFERROR(F21/1.25-(E21/D21*C21),0)</f>
        <v>21.5</v>
      </c>
      <c r="I21" s="30">
        <f t="shared" ref="I21" si="42">IFERROR(1-G21,0)</f>
        <v>0.82692307692307687</v>
      </c>
      <c r="J21" s="29">
        <v>210</v>
      </c>
      <c r="K21" s="31">
        <f t="shared" ref="K21" si="43">IFERROR((C21*J21)*E21/D21,0)</f>
        <v>945</v>
      </c>
      <c r="L21" s="31">
        <f t="shared" ref="L21" si="44">F21/1.25*J21</f>
        <v>5460</v>
      </c>
    </row>
    <row r="22" spans="2:12" ht="12.75" customHeight="1" x14ac:dyDescent="0.2">
      <c r="B22" s="140" t="s">
        <v>391</v>
      </c>
      <c r="C22" s="103">
        <v>420</v>
      </c>
      <c r="D22" s="29">
        <v>70</v>
      </c>
      <c r="E22" s="29">
        <v>1</v>
      </c>
      <c r="F22" s="103">
        <v>32.5</v>
      </c>
      <c r="G22" s="30">
        <f t="shared" ref="G22" si="45">IFERROR((C22/(F22/1.25))*E22/D22,0)</f>
        <v>0.23076923076923075</v>
      </c>
      <c r="H22" s="31">
        <f t="shared" ref="H22" si="46">IFERROR(F22/1.25-(E22/D22*C22),0)</f>
        <v>20</v>
      </c>
      <c r="I22" s="30">
        <f t="shared" ref="I22" si="47">IFERROR(1-G22,0)</f>
        <v>0.76923076923076927</v>
      </c>
      <c r="J22" s="29">
        <v>70</v>
      </c>
      <c r="K22" s="31">
        <f t="shared" ref="K22" si="48">IFERROR((C22*J22)*E22/D22,0)</f>
        <v>420</v>
      </c>
      <c r="L22" s="31">
        <f t="shared" ref="L22" si="49">F22/1.25*J22</f>
        <v>1820</v>
      </c>
    </row>
    <row r="23" spans="2:12" ht="12.75" customHeight="1" x14ac:dyDescent="0.2">
      <c r="B23" s="140" t="s">
        <v>392</v>
      </c>
      <c r="C23" s="103">
        <v>232</v>
      </c>
      <c r="D23" s="29">
        <v>50</v>
      </c>
      <c r="E23" s="29">
        <v>1</v>
      </c>
      <c r="F23" s="103">
        <v>32.5</v>
      </c>
      <c r="G23" s="30">
        <f t="shared" ref="G23" si="50">IFERROR((C23/(F23/1.25))*E23/D23,0)</f>
        <v>0.17846153846153848</v>
      </c>
      <c r="H23" s="31">
        <f t="shared" ref="H23" si="51">IFERROR(F23/1.25-(E23/D23*C23),0)</f>
        <v>21.36</v>
      </c>
      <c r="I23" s="30">
        <f t="shared" ref="I23" si="52">IFERROR(1-G23,0)</f>
        <v>0.82153846153846155</v>
      </c>
      <c r="J23" s="29">
        <v>100</v>
      </c>
      <c r="K23" s="31">
        <f t="shared" ref="K23" si="53">IFERROR((C23*J23)*E23/D23,0)</f>
        <v>464</v>
      </c>
      <c r="L23" s="31">
        <f t="shared" ref="L23" si="54">F23/1.25*J23</f>
        <v>2600</v>
      </c>
    </row>
    <row r="24" spans="2:12" ht="12.75" customHeight="1" x14ac:dyDescent="0.2">
      <c r="B24" s="140" t="s">
        <v>393</v>
      </c>
      <c r="C24" s="103">
        <v>352</v>
      </c>
      <c r="D24" s="29">
        <v>50</v>
      </c>
      <c r="E24" s="29">
        <v>1</v>
      </c>
      <c r="F24" s="103">
        <v>32.5</v>
      </c>
      <c r="G24" s="30">
        <f t="shared" ref="G24" si="55">IFERROR((C24/(F24/1.25))*E24/D24,0)</f>
        <v>0.27076923076923076</v>
      </c>
      <c r="H24" s="31">
        <f t="shared" ref="H24" si="56">IFERROR(F24/1.25-(E24/D24*C24),0)</f>
        <v>18.96</v>
      </c>
      <c r="I24" s="30">
        <f t="shared" ref="I24" si="57">IFERROR(1-G24,0)</f>
        <v>0.72923076923076924</v>
      </c>
      <c r="J24" s="29">
        <v>50</v>
      </c>
      <c r="K24" s="31">
        <f t="shared" ref="K24" si="58">IFERROR((C24*J24)*E24/D24,0)</f>
        <v>352</v>
      </c>
      <c r="L24" s="31">
        <f t="shared" ref="L24" si="59">F24/1.25*J24</f>
        <v>1300</v>
      </c>
    </row>
    <row r="25" spans="2:12" ht="12.75" customHeight="1" x14ac:dyDescent="0.2">
      <c r="B25" s="140" t="s">
        <v>50</v>
      </c>
      <c r="C25" s="103">
        <v>352</v>
      </c>
      <c r="D25" s="29">
        <v>70</v>
      </c>
      <c r="E25" s="29">
        <v>1</v>
      </c>
      <c r="F25" s="103">
        <v>32.5</v>
      </c>
      <c r="G25" s="30">
        <f t="shared" ref="G25" si="60">IFERROR((C25/(F25/1.25))*E25/D25,0)</f>
        <v>0.19340659340659341</v>
      </c>
      <c r="H25" s="31">
        <f t="shared" ref="H25" si="61">IFERROR(F25/1.25-(E25/D25*C25),0)</f>
        <v>20.971428571428572</v>
      </c>
      <c r="I25" s="30">
        <f t="shared" ref="I25" si="62">IFERROR(1-G25,0)</f>
        <v>0.80659340659340661</v>
      </c>
      <c r="J25" s="29">
        <v>140</v>
      </c>
      <c r="K25" s="31">
        <f t="shared" ref="K25" si="63">IFERROR((C25*J25)*E25/D25,0)</f>
        <v>704</v>
      </c>
      <c r="L25" s="31">
        <f t="shared" ref="L25" si="64">F25/1.25*J25</f>
        <v>3640</v>
      </c>
    </row>
    <row r="26" spans="2:12" s="106" customFormat="1" ht="12.75" customHeight="1" x14ac:dyDescent="0.2">
      <c r="B26" s="150" t="s">
        <v>53</v>
      </c>
      <c r="C26" s="130">
        <v>292</v>
      </c>
      <c r="D26" s="115">
        <v>50</v>
      </c>
      <c r="E26" s="115">
        <v>1</v>
      </c>
      <c r="F26" s="103">
        <v>32.5</v>
      </c>
      <c r="G26" s="120">
        <f t="shared" si="35"/>
        <v>0.22461538461538461</v>
      </c>
      <c r="H26" s="119">
        <f t="shared" si="36"/>
        <v>20.16</v>
      </c>
      <c r="I26" s="120">
        <f t="shared" si="37"/>
        <v>0.77538461538461534</v>
      </c>
      <c r="J26" s="115">
        <v>100</v>
      </c>
      <c r="K26" s="119">
        <f t="shared" si="38"/>
        <v>584</v>
      </c>
      <c r="L26" s="119">
        <f t="shared" si="39"/>
        <v>2600</v>
      </c>
    </row>
    <row r="27" spans="2:12" ht="12.75" customHeight="1" x14ac:dyDescent="0.2">
      <c r="B27" s="140" t="s">
        <v>52</v>
      </c>
      <c r="C27" s="103">
        <v>397</v>
      </c>
      <c r="D27" s="29">
        <v>50</v>
      </c>
      <c r="E27" s="29">
        <v>1</v>
      </c>
      <c r="F27" s="103">
        <v>47.5</v>
      </c>
      <c r="G27" s="30">
        <f t="shared" si="35"/>
        <v>0.20894736842105263</v>
      </c>
      <c r="H27" s="31">
        <f t="shared" si="36"/>
        <v>30.06</v>
      </c>
      <c r="I27" s="30">
        <f t="shared" si="37"/>
        <v>0.79105263157894734</v>
      </c>
      <c r="J27" s="29">
        <v>100</v>
      </c>
      <c r="K27" s="31">
        <f t="shared" si="38"/>
        <v>794</v>
      </c>
      <c r="L27" s="31">
        <f t="shared" si="39"/>
        <v>3800</v>
      </c>
    </row>
    <row r="28" spans="2:12" ht="12.75" customHeight="1" x14ac:dyDescent="0.2">
      <c r="B28" s="140" t="s">
        <v>229</v>
      </c>
      <c r="C28" s="103">
        <v>309</v>
      </c>
      <c r="D28" s="29">
        <v>50</v>
      </c>
      <c r="E28" s="29">
        <v>1</v>
      </c>
      <c r="F28" s="103">
        <v>32.5</v>
      </c>
      <c r="G28" s="30">
        <f t="shared" si="35"/>
        <v>0.2376923076923077</v>
      </c>
      <c r="H28" s="31">
        <f t="shared" si="36"/>
        <v>19.82</v>
      </c>
      <c r="I28" s="30">
        <f t="shared" si="37"/>
        <v>0.76230769230769235</v>
      </c>
      <c r="J28" s="29">
        <v>50</v>
      </c>
      <c r="K28" s="31">
        <f t="shared" si="38"/>
        <v>309</v>
      </c>
      <c r="L28" s="31">
        <f t="shared" si="39"/>
        <v>1300</v>
      </c>
    </row>
    <row r="29" spans="2:12" ht="12.75" customHeight="1" x14ac:dyDescent="0.2">
      <c r="B29" s="140" t="s">
        <v>51</v>
      </c>
      <c r="C29" s="103">
        <v>267</v>
      </c>
      <c r="D29" s="29">
        <v>70</v>
      </c>
      <c r="E29" s="29">
        <v>1</v>
      </c>
      <c r="F29" s="103">
        <v>25</v>
      </c>
      <c r="G29" s="30">
        <f t="shared" ref="G29" si="65">IFERROR((C29/(F29/1.25))*E29/D29,0)</f>
        <v>0.1907142857142857</v>
      </c>
      <c r="H29" s="31">
        <f t="shared" ref="H29" si="66">IFERROR(F29/1.25-(E29/D29*C29),0)</f>
        <v>16.185714285714287</v>
      </c>
      <c r="I29" s="30">
        <f t="shared" ref="I29" si="67">IFERROR(1-G29,0)</f>
        <v>0.80928571428571427</v>
      </c>
      <c r="J29" s="29">
        <v>420</v>
      </c>
      <c r="K29" s="31">
        <f t="shared" ref="K29" si="68">IFERROR((C29*J29)*E29/D29,0)</f>
        <v>1602</v>
      </c>
      <c r="L29" s="31">
        <f t="shared" ref="L29" si="69">F29/1.25*J29</f>
        <v>8400</v>
      </c>
    </row>
    <row r="30" spans="2:12" ht="12.75" customHeight="1" x14ac:dyDescent="0.2">
      <c r="B30" s="140" t="s">
        <v>64</v>
      </c>
      <c r="C30" s="103">
        <v>471</v>
      </c>
      <c r="D30" s="29">
        <v>70</v>
      </c>
      <c r="E30" s="29">
        <v>1</v>
      </c>
      <c r="F30" s="103">
        <v>32.5</v>
      </c>
      <c r="G30" s="30">
        <f t="shared" ref="G30" si="70">IFERROR((C30/(F30/1.25))*E30/D30,0)</f>
        <v>0.25879120879120882</v>
      </c>
      <c r="H30" s="31">
        <f t="shared" ref="H30" si="71">IFERROR(F30/1.25-(E30/D30*C30),0)</f>
        <v>19.271428571428572</v>
      </c>
      <c r="I30" s="30">
        <f t="shared" ref="I30" si="72">IFERROR(1-G30,0)</f>
        <v>0.74120879120879124</v>
      </c>
      <c r="J30" s="29">
        <v>70</v>
      </c>
      <c r="K30" s="31">
        <f t="shared" ref="K30" si="73">IFERROR((C30*J30)*E30/D30,0)</f>
        <v>471</v>
      </c>
      <c r="L30" s="31">
        <f t="shared" ref="L30" si="74">F30/1.25*J30</f>
        <v>1820</v>
      </c>
    </row>
    <row r="31" spans="2:12" ht="12.75" customHeight="1" x14ac:dyDescent="0.2">
      <c r="B31" s="140"/>
      <c r="C31" s="103"/>
      <c r="D31" s="29"/>
      <c r="E31" s="29"/>
      <c r="F31" s="103"/>
      <c r="G31" s="30"/>
      <c r="H31" s="31"/>
      <c r="I31" s="30"/>
      <c r="J31" s="29"/>
      <c r="K31" s="31"/>
      <c r="L31" s="31"/>
    </row>
    <row r="32" spans="2:12" ht="12.75" customHeight="1" x14ac:dyDescent="0.2">
      <c r="B32" s="151" t="s">
        <v>27</v>
      </c>
      <c r="C32" s="103"/>
      <c r="D32" s="29"/>
      <c r="E32" s="29"/>
      <c r="F32" s="41"/>
      <c r="G32" s="30"/>
      <c r="H32" s="31"/>
      <c r="I32" s="30"/>
      <c r="J32" s="29"/>
      <c r="K32" s="31"/>
      <c r="L32" s="31"/>
    </row>
    <row r="33" spans="2:12" ht="12.75" customHeight="1" x14ac:dyDescent="0.2">
      <c r="B33" s="140" t="s">
        <v>375</v>
      </c>
      <c r="C33" s="103">
        <v>413</v>
      </c>
      <c r="D33" s="29">
        <v>70</v>
      </c>
      <c r="E33" s="29">
        <v>1</v>
      </c>
      <c r="F33" s="41">
        <v>36</v>
      </c>
      <c r="G33" s="30">
        <f t="shared" ref="G33" si="75">IFERROR((C33/(F33/1.25))*E33/D33,0)</f>
        <v>0.2048611111111111</v>
      </c>
      <c r="H33" s="31">
        <f t="shared" ref="H33" si="76">IFERROR(F33/1.25-(E33/D33*C33),0)</f>
        <v>22.900000000000002</v>
      </c>
      <c r="I33" s="30">
        <f t="shared" ref="I33" si="77">IFERROR(1-G33,0)</f>
        <v>0.79513888888888884</v>
      </c>
      <c r="J33" s="29">
        <v>140</v>
      </c>
      <c r="K33" s="31">
        <f t="shared" ref="K33" si="78">IFERROR((C33*J33)*E33/D33,0)</f>
        <v>826</v>
      </c>
      <c r="L33" s="31">
        <f t="shared" ref="L33" si="79">F33/1.25*J33</f>
        <v>4032</v>
      </c>
    </row>
    <row r="34" spans="2:12" ht="12.75" customHeight="1" x14ac:dyDescent="0.2">
      <c r="B34" s="140" t="s">
        <v>376</v>
      </c>
      <c r="C34" s="103">
        <v>506</v>
      </c>
      <c r="D34" s="29">
        <v>70</v>
      </c>
      <c r="E34" s="29">
        <v>1</v>
      </c>
      <c r="F34" s="41">
        <v>36</v>
      </c>
      <c r="G34" s="30">
        <f t="shared" ref="G34:G62" si="80">IFERROR((C34/(F34/1.25))*E34/D34,0)</f>
        <v>0.25099206349206349</v>
      </c>
      <c r="H34" s="31">
        <f t="shared" ref="H34:H62" si="81">IFERROR(F34/1.25-(E34/D34*C34),0)</f>
        <v>21.571428571428573</v>
      </c>
      <c r="I34" s="30">
        <f t="shared" ref="I34:I62" si="82">IFERROR(1-G34,0)</f>
        <v>0.74900793650793651</v>
      </c>
      <c r="J34" s="29">
        <v>70</v>
      </c>
      <c r="K34" s="31">
        <f t="shared" ref="K34:K62" si="83">IFERROR((C34*J34)*E34/D34,0)</f>
        <v>506</v>
      </c>
      <c r="L34" s="31">
        <f t="shared" ref="L34:L62" si="84">F34/1.25*J34</f>
        <v>2016</v>
      </c>
    </row>
    <row r="35" spans="2:12" ht="12.75" customHeight="1" x14ac:dyDescent="0.2">
      <c r="B35" s="140" t="s">
        <v>377</v>
      </c>
      <c r="C35" s="103">
        <v>2003</v>
      </c>
      <c r="D35" s="29">
        <v>70</v>
      </c>
      <c r="E35" s="29">
        <v>1</v>
      </c>
      <c r="F35" s="41">
        <v>115</v>
      </c>
      <c r="G35" s="30">
        <f t="shared" si="80"/>
        <v>0.31102484472049685</v>
      </c>
      <c r="H35" s="31">
        <f t="shared" si="81"/>
        <v>63.385714285714286</v>
      </c>
      <c r="I35" s="30">
        <f t="shared" si="82"/>
        <v>0.68897515527950315</v>
      </c>
      <c r="J35" s="29">
        <v>70</v>
      </c>
      <c r="K35" s="31">
        <f t="shared" si="83"/>
        <v>2003</v>
      </c>
      <c r="L35" s="31">
        <f t="shared" si="84"/>
        <v>6440</v>
      </c>
    </row>
    <row r="36" spans="2:12" ht="12.75" customHeight="1" x14ac:dyDescent="0.2">
      <c r="B36" s="140" t="s">
        <v>81</v>
      </c>
      <c r="C36" s="103">
        <v>770</v>
      </c>
      <c r="D36" s="29">
        <v>70</v>
      </c>
      <c r="E36" s="29">
        <v>1</v>
      </c>
      <c r="F36" s="41">
        <v>50</v>
      </c>
      <c r="G36" s="30">
        <f t="shared" si="80"/>
        <v>0.27500000000000002</v>
      </c>
      <c r="H36" s="31">
        <f t="shared" si="81"/>
        <v>29</v>
      </c>
      <c r="I36" s="30">
        <f t="shared" si="82"/>
        <v>0.72499999999999998</v>
      </c>
      <c r="J36" s="29">
        <v>140</v>
      </c>
      <c r="K36" s="31">
        <f t="shared" si="83"/>
        <v>1540</v>
      </c>
      <c r="L36" s="31">
        <f t="shared" si="84"/>
        <v>5600</v>
      </c>
    </row>
    <row r="37" spans="2:12" ht="12.75" customHeight="1" x14ac:dyDescent="0.2">
      <c r="B37" s="140" t="s">
        <v>82</v>
      </c>
      <c r="C37" s="103">
        <v>389</v>
      </c>
      <c r="D37" s="29">
        <v>70</v>
      </c>
      <c r="E37" s="29">
        <v>1</v>
      </c>
      <c r="F37" s="41">
        <v>30</v>
      </c>
      <c r="G37" s="30">
        <f t="shared" ref="G37" si="85">IFERROR((C37/(F37/1.25))*E37/D37,0)</f>
        <v>0.23154761904761903</v>
      </c>
      <c r="H37" s="31">
        <f t="shared" ref="H37" si="86">IFERROR(F37/1.25-(E37/D37*C37),0)</f>
        <v>18.442857142857143</v>
      </c>
      <c r="I37" s="30">
        <f t="shared" ref="I37" si="87">IFERROR(1-G37,0)</f>
        <v>0.768452380952381</v>
      </c>
      <c r="J37" s="29">
        <v>140</v>
      </c>
      <c r="K37" s="31">
        <f t="shared" ref="K37" si="88">IFERROR((C37*J37)*E37/D37,0)</f>
        <v>778</v>
      </c>
      <c r="L37" s="31">
        <f t="shared" ref="L37" si="89">F37/1.25*J37</f>
        <v>3360</v>
      </c>
    </row>
    <row r="38" spans="2:12" ht="12.75" customHeight="1" x14ac:dyDescent="0.2">
      <c r="B38" s="140" t="s">
        <v>285</v>
      </c>
      <c r="C38" s="103">
        <v>548</v>
      </c>
      <c r="D38" s="29">
        <v>70</v>
      </c>
      <c r="E38" s="29">
        <v>1</v>
      </c>
      <c r="F38" s="41">
        <v>38</v>
      </c>
      <c r="G38" s="30">
        <f t="shared" si="80"/>
        <v>0.2575187969924812</v>
      </c>
      <c r="H38" s="31">
        <f t="shared" si="81"/>
        <v>22.571428571428569</v>
      </c>
      <c r="I38" s="30">
        <f t="shared" si="82"/>
        <v>0.74248120300751874</v>
      </c>
      <c r="J38" s="29">
        <v>70</v>
      </c>
      <c r="K38" s="31">
        <f t="shared" si="83"/>
        <v>548</v>
      </c>
      <c r="L38" s="31">
        <f t="shared" si="84"/>
        <v>2128</v>
      </c>
    </row>
    <row r="39" spans="2:12" ht="12.75" customHeight="1" x14ac:dyDescent="0.2">
      <c r="B39" s="140" t="s">
        <v>123</v>
      </c>
      <c r="C39" s="103">
        <v>246</v>
      </c>
      <c r="D39" s="29">
        <v>70</v>
      </c>
      <c r="E39" s="29">
        <v>1</v>
      </c>
      <c r="F39" s="41">
        <v>25</v>
      </c>
      <c r="G39" s="30">
        <f t="shared" si="80"/>
        <v>0.17571428571428571</v>
      </c>
      <c r="H39" s="31">
        <f t="shared" si="81"/>
        <v>16.485714285714288</v>
      </c>
      <c r="I39" s="30">
        <f t="shared" si="82"/>
        <v>0.82428571428571429</v>
      </c>
      <c r="J39" s="29">
        <v>140</v>
      </c>
      <c r="K39" s="31">
        <f t="shared" si="83"/>
        <v>492</v>
      </c>
      <c r="L39" s="31">
        <f t="shared" si="84"/>
        <v>2800</v>
      </c>
    </row>
    <row r="40" spans="2:12" ht="12.75" customHeight="1" x14ac:dyDescent="0.2">
      <c r="B40" s="140" t="s">
        <v>123</v>
      </c>
      <c r="C40" s="103">
        <v>20</v>
      </c>
      <c r="D40" s="29">
        <v>5</v>
      </c>
      <c r="E40" s="29">
        <v>5</v>
      </c>
      <c r="F40" s="41">
        <v>115</v>
      </c>
      <c r="G40" s="30">
        <f t="shared" si="80"/>
        <v>0.21739130434782608</v>
      </c>
      <c r="H40" s="31">
        <f t="shared" si="81"/>
        <v>72</v>
      </c>
      <c r="I40" s="30">
        <f t="shared" si="82"/>
        <v>0.78260869565217395</v>
      </c>
      <c r="J40" s="29">
        <v>5</v>
      </c>
      <c r="K40" s="31">
        <f t="shared" si="83"/>
        <v>100</v>
      </c>
      <c r="L40" s="31">
        <f t="shared" si="84"/>
        <v>460</v>
      </c>
    </row>
    <row r="41" spans="2:12" ht="12.75" customHeight="1" x14ac:dyDescent="0.2">
      <c r="B41" s="140" t="s">
        <v>253</v>
      </c>
      <c r="C41" s="103">
        <v>257</v>
      </c>
      <c r="D41" s="29">
        <v>70</v>
      </c>
      <c r="E41" s="29">
        <v>1</v>
      </c>
      <c r="F41" s="41">
        <v>25</v>
      </c>
      <c r="G41" s="30">
        <f t="shared" si="80"/>
        <v>0.18357142857142858</v>
      </c>
      <c r="H41" s="31">
        <f t="shared" si="81"/>
        <v>16.328571428571429</v>
      </c>
      <c r="I41" s="30">
        <f t="shared" si="82"/>
        <v>0.81642857142857139</v>
      </c>
      <c r="J41" s="29">
        <v>140</v>
      </c>
      <c r="K41" s="31">
        <f t="shared" si="83"/>
        <v>514</v>
      </c>
      <c r="L41" s="31">
        <f t="shared" si="84"/>
        <v>2800</v>
      </c>
    </row>
    <row r="42" spans="2:12" ht="12.75" customHeight="1" x14ac:dyDescent="0.2">
      <c r="B42" s="140" t="s">
        <v>254</v>
      </c>
      <c r="C42" s="103">
        <v>263</v>
      </c>
      <c r="D42" s="29">
        <v>70</v>
      </c>
      <c r="E42" s="29">
        <v>1</v>
      </c>
      <c r="F42" s="41">
        <v>25</v>
      </c>
      <c r="G42" s="30">
        <f t="shared" si="80"/>
        <v>0.18785714285714286</v>
      </c>
      <c r="H42" s="31">
        <f t="shared" si="81"/>
        <v>16.242857142857144</v>
      </c>
      <c r="I42" s="30">
        <f t="shared" si="82"/>
        <v>0.81214285714285717</v>
      </c>
      <c r="J42" s="29">
        <v>140</v>
      </c>
      <c r="K42" s="31">
        <f t="shared" si="83"/>
        <v>526</v>
      </c>
      <c r="L42" s="31">
        <f t="shared" si="84"/>
        <v>2800</v>
      </c>
    </row>
    <row r="43" spans="2:12" ht="12.75" customHeight="1" x14ac:dyDescent="0.2">
      <c r="B43" s="140" t="s">
        <v>173</v>
      </c>
      <c r="C43" s="103">
        <v>343</v>
      </c>
      <c r="D43" s="29">
        <v>70</v>
      </c>
      <c r="E43" s="29">
        <v>1</v>
      </c>
      <c r="F43" s="41">
        <v>25</v>
      </c>
      <c r="G43" s="30">
        <f t="shared" si="80"/>
        <v>0.24499999999999997</v>
      </c>
      <c r="H43" s="31">
        <f t="shared" si="81"/>
        <v>15.100000000000001</v>
      </c>
      <c r="I43" s="30">
        <f t="shared" si="82"/>
        <v>0.755</v>
      </c>
      <c r="J43" s="29">
        <v>140</v>
      </c>
      <c r="K43" s="31">
        <f t="shared" si="83"/>
        <v>686</v>
      </c>
      <c r="L43" s="31">
        <f t="shared" si="84"/>
        <v>2800</v>
      </c>
    </row>
    <row r="44" spans="2:12" ht="12.75" customHeight="1" x14ac:dyDescent="0.2">
      <c r="B44" s="140" t="s">
        <v>125</v>
      </c>
      <c r="C44" s="103">
        <v>383</v>
      </c>
      <c r="D44" s="29">
        <v>70</v>
      </c>
      <c r="E44" s="29">
        <v>1</v>
      </c>
      <c r="F44" s="41">
        <v>30</v>
      </c>
      <c r="G44" s="30">
        <f t="shared" si="80"/>
        <v>0.22797619047619047</v>
      </c>
      <c r="H44" s="31">
        <f t="shared" si="81"/>
        <v>18.528571428571428</v>
      </c>
      <c r="I44" s="30">
        <f t="shared" si="82"/>
        <v>0.77202380952380956</v>
      </c>
      <c r="J44" s="29">
        <v>210</v>
      </c>
      <c r="K44" s="31">
        <f t="shared" si="83"/>
        <v>1149</v>
      </c>
      <c r="L44" s="31">
        <f t="shared" si="84"/>
        <v>5040</v>
      </c>
    </row>
    <row r="45" spans="2:12" ht="12.75" customHeight="1" x14ac:dyDescent="0.2">
      <c r="B45" s="140" t="s">
        <v>126</v>
      </c>
      <c r="C45" s="103">
        <v>496</v>
      </c>
      <c r="D45" s="29">
        <v>70</v>
      </c>
      <c r="E45" s="29">
        <v>1</v>
      </c>
      <c r="F45" s="41">
        <v>38</v>
      </c>
      <c r="G45" s="30">
        <f t="shared" si="80"/>
        <v>0.23308270676691731</v>
      </c>
      <c r="H45" s="31">
        <f t="shared" si="81"/>
        <v>23.314285714285713</v>
      </c>
      <c r="I45" s="30">
        <f t="shared" si="82"/>
        <v>0.76691729323308266</v>
      </c>
      <c r="J45" s="29">
        <v>70</v>
      </c>
      <c r="K45" s="31">
        <f t="shared" si="83"/>
        <v>496</v>
      </c>
      <c r="L45" s="31">
        <f t="shared" si="84"/>
        <v>2128</v>
      </c>
    </row>
    <row r="46" spans="2:12" ht="12.75" customHeight="1" x14ac:dyDescent="0.2">
      <c r="B46" s="140" t="s">
        <v>209</v>
      </c>
      <c r="C46" s="103">
        <v>401</v>
      </c>
      <c r="D46" s="29">
        <v>70</v>
      </c>
      <c r="E46" s="29">
        <v>1</v>
      </c>
      <c r="F46" s="41">
        <v>36</v>
      </c>
      <c r="G46" s="30">
        <f t="shared" si="80"/>
        <v>0.19890873015873015</v>
      </c>
      <c r="H46" s="31">
        <f t="shared" si="81"/>
        <v>23.071428571428573</v>
      </c>
      <c r="I46" s="30">
        <f t="shared" si="82"/>
        <v>0.80109126984126988</v>
      </c>
      <c r="J46" s="29">
        <v>70</v>
      </c>
      <c r="K46" s="31">
        <f t="shared" si="83"/>
        <v>401</v>
      </c>
      <c r="L46" s="31">
        <f t="shared" si="84"/>
        <v>2016</v>
      </c>
    </row>
    <row r="47" spans="2:12" ht="12.75" customHeight="1" x14ac:dyDescent="0.2">
      <c r="B47" s="140" t="s">
        <v>127</v>
      </c>
      <c r="C47" s="103">
        <v>361</v>
      </c>
      <c r="D47" s="29">
        <v>70</v>
      </c>
      <c r="E47" s="29">
        <v>1</v>
      </c>
      <c r="F47" s="41">
        <v>30</v>
      </c>
      <c r="G47" s="30">
        <f t="shared" si="80"/>
        <v>0.21488095238095237</v>
      </c>
      <c r="H47" s="31">
        <f t="shared" si="81"/>
        <v>18.842857142857142</v>
      </c>
      <c r="I47" s="30">
        <f t="shared" si="82"/>
        <v>0.78511904761904761</v>
      </c>
      <c r="J47" s="29">
        <v>70</v>
      </c>
      <c r="K47" s="31">
        <f t="shared" si="83"/>
        <v>361</v>
      </c>
      <c r="L47" s="31">
        <f t="shared" si="84"/>
        <v>1680</v>
      </c>
    </row>
    <row r="48" spans="2:12" ht="12.75" customHeight="1" x14ac:dyDescent="0.2">
      <c r="B48" s="140" t="s">
        <v>330</v>
      </c>
      <c r="C48" s="103">
        <v>1100</v>
      </c>
      <c r="D48" s="29">
        <v>70</v>
      </c>
      <c r="E48" s="29">
        <v>1</v>
      </c>
      <c r="F48" s="41">
        <v>75</v>
      </c>
      <c r="G48" s="30">
        <f t="shared" si="80"/>
        <v>0.26190476190476186</v>
      </c>
      <c r="H48" s="31">
        <f t="shared" si="81"/>
        <v>44.285714285714285</v>
      </c>
      <c r="I48" s="30">
        <f t="shared" si="82"/>
        <v>0.73809523809523814</v>
      </c>
      <c r="J48" s="29">
        <v>70</v>
      </c>
      <c r="K48" s="31">
        <f t="shared" si="83"/>
        <v>1100</v>
      </c>
      <c r="L48" s="31">
        <f t="shared" si="84"/>
        <v>4200</v>
      </c>
    </row>
    <row r="49" spans="2:12" ht="12.75" customHeight="1" x14ac:dyDescent="0.2">
      <c r="B49" s="140" t="s">
        <v>374</v>
      </c>
      <c r="C49" s="103">
        <v>1500</v>
      </c>
      <c r="D49" s="29">
        <v>70</v>
      </c>
      <c r="E49" s="29">
        <v>1</v>
      </c>
      <c r="F49" s="41">
        <v>95</v>
      </c>
      <c r="G49" s="30">
        <f t="shared" ref="G49" si="90">IFERROR((C49/(F49/1.25))*E49/D49,0)</f>
        <v>0.28195488721804512</v>
      </c>
      <c r="H49" s="31">
        <f t="shared" ref="H49" si="91">IFERROR(F49/1.25-(E49/D49*C49),0)</f>
        <v>54.571428571428569</v>
      </c>
      <c r="I49" s="30">
        <f t="shared" ref="I49" si="92">IFERROR(1-G49,0)</f>
        <v>0.71804511278195493</v>
      </c>
      <c r="J49" s="29">
        <v>70</v>
      </c>
      <c r="K49" s="31">
        <f t="shared" ref="K49" si="93">IFERROR((C49*J49)*E49/D49,0)</f>
        <v>1500</v>
      </c>
      <c r="L49" s="31">
        <f t="shared" ref="L49" si="94">F49/1.25*J49</f>
        <v>5320</v>
      </c>
    </row>
    <row r="50" spans="2:12" ht="12.75" customHeight="1" x14ac:dyDescent="0.2">
      <c r="B50" s="140" t="s">
        <v>170</v>
      </c>
      <c r="C50" s="103">
        <v>332</v>
      </c>
      <c r="D50" s="29">
        <v>70</v>
      </c>
      <c r="E50" s="29">
        <v>1</v>
      </c>
      <c r="F50" s="41">
        <v>30</v>
      </c>
      <c r="G50" s="30">
        <f t="shared" si="80"/>
        <v>0.19761904761904764</v>
      </c>
      <c r="H50" s="31">
        <f t="shared" si="81"/>
        <v>19.257142857142856</v>
      </c>
      <c r="I50" s="30">
        <f t="shared" si="82"/>
        <v>0.80238095238095242</v>
      </c>
      <c r="J50" s="29">
        <v>70</v>
      </c>
      <c r="K50" s="31">
        <f t="shared" si="83"/>
        <v>332</v>
      </c>
      <c r="L50" s="31">
        <f t="shared" si="84"/>
        <v>1680</v>
      </c>
    </row>
    <row r="51" spans="2:12" ht="12.75" customHeight="1" x14ac:dyDescent="0.2">
      <c r="B51" s="140" t="s">
        <v>171</v>
      </c>
      <c r="C51" s="103">
        <v>436</v>
      </c>
      <c r="D51" s="29">
        <v>70</v>
      </c>
      <c r="E51" s="29">
        <v>1</v>
      </c>
      <c r="F51" s="41">
        <v>36</v>
      </c>
      <c r="G51" s="30">
        <f t="shared" si="80"/>
        <v>0.21626984126984128</v>
      </c>
      <c r="H51" s="31">
        <f t="shared" si="81"/>
        <v>22.571428571428573</v>
      </c>
      <c r="I51" s="30">
        <f t="shared" si="82"/>
        <v>0.78373015873015872</v>
      </c>
      <c r="J51" s="29">
        <v>140</v>
      </c>
      <c r="K51" s="31">
        <f t="shared" si="83"/>
        <v>872</v>
      </c>
      <c r="L51" s="31">
        <f t="shared" si="84"/>
        <v>4032</v>
      </c>
    </row>
    <row r="52" spans="2:12" ht="12.75" customHeight="1" x14ac:dyDescent="0.2">
      <c r="B52" s="140" t="s">
        <v>138</v>
      </c>
      <c r="C52" s="103">
        <v>349</v>
      </c>
      <c r="D52" s="29">
        <v>70</v>
      </c>
      <c r="E52" s="29">
        <v>1</v>
      </c>
      <c r="F52" s="41">
        <v>30</v>
      </c>
      <c r="G52" s="30">
        <f t="shared" si="80"/>
        <v>0.20773809523809522</v>
      </c>
      <c r="H52" s="31">
        <f t="shared" si="81"/>
        <v>19.014285714285712</v>
      </c>
      <c r="I52" s="30">
        <f t="shared" si="82"/>
        <v>0.79226190476190483</v>
      </c>
      <c r="J52" s="29">
        <v>70</v>
      </c>
      <c r="K52" s="31">
        <f t="shared" si="83"/>
        <v>349</v>
      </c>
      <c r="L52" s="31">
        <f t="shared" si="84"/>
        <v>1680</v>
      </c>
    </row>
    <row r="53" spans="2:12" ht="12.75" customHeight="1" x14ac:dyDescent="0.2">
      <c r="B53" s="140" t="s">
        <v>140</v>
      </c>
      <c r="C53" s="103">
        <v>367</v>
      </c>
      <c r="D53" s="29">
        <v>70</v>
      </c>
      <c r="E53" s="29">
        <v>1</v>
      </c>
      <c r="F53" s="41">
        <v>30</v>
      </c>
      <c r="G53" s="30">
        <f t="shared" si="80"/>
        <v>0.21845238095238095</v>
      </c>
      <c r="H53" s="31">
        <f t="shared" si="81"/>
        <v>18.757142857142856</v>
      </c>
      <c r="I53" s="30">
        <f t="shared" si="82"/>
        <v>0.78154761904761905</v>
      </c>
      <c r="J53" s="29">
        <v>140</v>
      </c>
      <c r="K53" s="31">
        <f t="shared" si="83"/>
        <v>734</v>
      </c>
      <c r="L53" s="31">
        <f t="shared" si="84"/>
        <v>3360</v>
      </c>
    </row>
    <row r="54" spans="2:12" ht="12.75" customHeight="1" x14ac:dyDescent="0.2">
      <c r="B54" s="140" t="s">
        <v>172</v>
      </c>
      <c r="C54" s="103">
        <v>477</v>
      </c>
      <c r="D54" s="29">
        <v>70</v>
      </c>
      <c r="E54" s="29">
        <v>1</v>
      </c>
      <c r="F54" s="41">
        <v>36</v>
      </c>
      <c r="G54" s="30">
        <f t="shared" si="80"/>
        <v>0.23660714285714285</v>
      </c>
      <c r="H54" s="31">
        <f t="shared" si="81"/>
        <v>21.985714285714288</v>
      </c>
      <c r="I54" s="30">
        <f t="shared" si="82"/>
        <v>0.76339285714285721</v>
      </c>
      <c r="J54" s="29">
        <v>70</v>
      </c>
      <c r="K54" s="31">
        <f t="shared" si="83"/>
        <v>477</v>
      </c>
      <c r="L54" s="31">
        <f t="shared" si="84"/>
        <v>2016</v>
      </c>
    </row>
    <row r="55" spans="2:12" ht="12.75" customHeight="1" x14ac:dyDescent="0.2">
      <c r="B55" s="140" t="s">
        <v>141</v>
      </c>
      <c r="C55" s="103">
        <v>693</v>
      </c>
      <c r="D55" s="29">
        <v>70</v>
      </c>
      <c r="E55" s="29">
        <v>1</v>
      </c>
      <c r="F55" s="41">
        <v>45</v>
      </c>
      <c r="G55" s="30">
        <f t="shared" si="80"/>
        <v>0.27500000000000002</v>
      </c>
      <c r="H55" s="31">
        <f t="shared" si="81"/>
        <v>26.1</v>
      </c>
      <c r="I55" s="30">
        <f t="shared" si="82"/>
        <v>0.72499999999999998</v>
      </c>
      <c r="J55" s="29">
        <v>70</v>
      </c>
      <c r="K55" s="31">
        <f t="shared" si="83"/>
        <v>693</v>
      </c>
      <c r="L55" s="31">
        <f t="shared" si="84"/>
        <v>2520</v>
      </c>
    </row>
    <row r="56" spans="2:12" ht="12.75" customHeight="1" x14ac:dyDescent="0.2">
      <c r="B56" s="140" t="s">
        <v>142</v>
      </c>
      <c r="C56" s="103">
        <v>430</v>
      </c>
      <c r="D56" s="29">
        <v>70</v>
      </c>
      <c r="E56" s="29">
        <v>1</v>
      </c>
      <c r="F56" s="41">
        <v>36</v>
      </c>
      <c r="G56" s="30">
        <f t="shared" si="80"/>
        <v>0.21329365079365079</v>
      </c>
      <c r="H56" s="31">
        <f t="shared" si="81"/>
        <v>22.657142857142858</v>
      </c>
      <c r="I56" s="30">
        <f t="shared" si="82"/>
        <v>0.78670634920634919</v>
      </c>
      <c r="J56" s="29">
        <v>140</v>
      </c>
      <c r="K56" s="31">
        <f t="shared" si="83"/>
        <v>860</v>
      </c>
      <c r="L56" s="31">
        <f t="shared" si="84"/>
        <v>4032</v>
      </c>
    </row>
    <row r="57" spans="2:12" ht="12.75" customHeight="1" x14ac:dyDescent="0.2">
      <c r="B57" s="140" t="s">
        <v>83</v>
      </c>
      <c r="C57" s="103">
        <v>245</v>
      </c>
      <c r="D57" s="29">
        <v>70</v>
      </c>
      <c r="E57" s="29">
        <v>1</v>
      </c>
      <c r="F57" s="41">
        <v>25</v>
      </c>
      <c r="G57" s="30">
        <f t="shared" si="80"/>
        <v>0.17499999999999999</v>
      </c>
      <c r="H57" s="31">
        <f t="shared" si="81"/>
        <v>16.5</v>
      </c>
      <c r="I57" s="30">
        <f t="shared" si="82"/>
        <v>0.82499999999999996</v>
      </c>
      <c r="J57" s="29">
        <v>490</v>
      </c>
      <c r="K57" s="31">
        <f t="shared" si="83"/>
        <v>1715</v>
      </c>
      <c r="L57" s="31">
        <f t="shared" si="84"/>
        <v>9800</v>
      </c>
    </row>
    <row r="58" spans="2:12" ht="12.75" customHeight="1" x14ac:dyDescent="0.2">
      <c r="B58" s="140" t="s">
        <v>84</v>
      </c>
      <c r="C58" s="103">
        <v>353</v>
      </c>
      <c r="D58" s="29">
        <v>70</v>
      </c>
      <c r="E58" s="29">
        <v>1</v>
      </c>
      <c r="F58" s="41">
        <v>30</v>
      </c>
      <c r="G58" s="30">
        <f t="shared" si="80"/>
        <v>0.21011904761904762</v>
      </c>
      <c r="H58" s="31">
        <f t="shared" si="81"/>
        <v>18.957142857142856</v>
      </c>
      <c r="I58" s="30">
        <f t="shared" si="82"/>
        <v>0.78988095238095235</v>
      </c>
      <c r="J58" s="29">
        <v>70</v>
      </c>
      <c r="K58" s="31">
        <f t="shared" si="83"/>
        <v>353</v>
      </c>
      <c r="L58" s="31">
        <f t="shared" si="84"/>
        <v>1680</v>
      </c>
    </row>
    <row r="59" spans="2:12" ht="12.75" customHeight="1" x14ac:dyDescent="0.2">
      <c r="B59" s="140" t="s">
        <v>128</v>
      </c>
      <c r="C59" s="103">
        <v>232</v>
      </c>
      <c r="D59" s="29">
        <v>70</v>
      </c>
      <c r="E59" s="29">
        <v>1</v>
      </c>
      <c r="F59" s="41">
        <v>25</v>
      </c>
      <c r="G59" s="30">
        <f t="shared" si="80"/>
        <v>0.1657142857142857</v>
      </c>
      <c r="H59" s="31">
        <f t="shared" si="81"/>
        <v>16.685714285714287</v>
      </c>
      <c r="I59" s="30">
        <f t="shared" si="82"/>
        <v>0.8342857142857143</v>
      </c>
      <c r="J59" s="29">
        <v>350</v>
      </c>
      <c r="K59" s="31">
        <f t="shared" si="83"/>
        <v>1160</v>
      </c>
      <c r="L59" s="31">
        <f t="shared" si="84"/>
        <v>7000</v>
      </c>
    </row>
    <row r="60" spans="2:12" ht="12.75" customHeight="1" x14ac:dyDescent="0.2">
      <c r="B60" s="140" t="s">
        <v>129</v>
      </c>
      <c r="C60" s="103">
        <v>266</v>
      </c>
      <c r="D60" s="29">
        <v>70</v>
      </c>
      <c r="E60" s="29">
        <v>1</v>
      </c>
      <c r="F60" s="41">
        <v>25</v>
      </c>
      <c r="G60" s="30">
        <f t="shared" si="80"/>
        <v>0.19</v>
      </c>
      <c r="H60" s="31">
        <f t="shared" si="81"/>
        <v>16.2</v>
      </c>
      <c r="I60" s="30">
        <f t="shared" si="82"/>
        <v>0.81</v>
      </c>
      <c r="J60" s="29">
        <v>70</v>
      </c>
      <c r="K60" s="31">
        <f t="shared" si="83"/>
        <v>266</v>
      </c>
      <c r="L60" s="31">
        <f t="shared" si="84"/>
        <v>1400</v>
      </c>
    </row>
    <row r="61" spans="2:12" ht="12.75" customHeight="1" x14ac:dyDescent="0.2">
      <c r="B61" s="140" t="s">
        <v>221</v>
      </c>
      <c r="C61" s="103">
        <v>381</v>
      </c>
      <c r="D61" s="29">
        <v>70</v>
      </c>
      <c r="E61" s="29">
        <v>1</v>
      </c>
      <c r="F61" s="41">
        <v>30</v>
      </c>
      <c r="G61" s="30">
        <f t="shared" si="80"/>
        <v>0.22678571428571428</v>
      </c>
      <c r="H61" s="31">
        <f t="shared" si="81"/>
        <v>18.557142857142857</v>
      </c>
      <c r="I61" s="30">
        <f t="shared" si="82"/>
        <v>0.77321428571428574</v>
      </c>
      <c r="J61" s="29">
        <v>70</v>
      </c>
      <c r="K61" s="31">
        <f t="shared" si="83"/>
        <v>381</v>
      </c>
      <c r="L61" s="31">
        <f t="shared" si="84"/>
        <v>1680</v>
      </c>
    </row>
    <row r="62" spans="2:12" ht="12.75" customHeight="1" x14ac:dyDescent="0.2">
      <c r="B62" s="140" t="s">
        <v>316</v>
      </c>
      <c r="C62" s="103">
        <v>401</v>
      </c>
      <c r="D62" s="29">
        <v>70</v>
      </c>
      <c r="E62" s="29">
        <v>1</v>
      </c>
      <c r="F62" s="41">
        <v>30</v>
      </c>
      <c r="G62" s="30">
        <f t="shared" si="80"/>
        <v>0.23869047619047618</v>
      </c>
      <c r="H62" s="31">
        <f t="shared" si="81"/>
        <v>18.271428571428572</v>
      </c>
      <c r="I62" s="30">
        <f t="shared" si="82"/>
        <v>0.76130952380952377</v>
      </c>
      <c r="J62" s="29">
        <v>70</v>
      </c>
      <c r="K62" s="31">
        <f t="shared" si="83"/>
        <v>401</v>
      </c>
      <c r="L62" s="31">
        <f t="shared" si="84"/>
        <v>1680</v>
      </c>
    </row>
    <row r="63" spans="2:12" ht="12.75" customHeight="1" x14ac:dyDescent="0.2">
      <c r="B63" s="140"/>
      <c r="C63" s="103"/>
      <c r="D63" s="29"/>
      <c r="E63" s="29"/>
      <c r="F63" s="41"/>
      <c r="G63" s="30"/>
      <c r="H63" s="31"/>
      <c r="I63" s="30"/>
      <c r="J63" s="29"/>
      <c r="K63" s="31"/>
      <c r="L63" s="31"/>
    </row>
    <row r="64" spans="2:12" ht="12.75" customHeight="1" x14ac:dyDescent="0.2">
      <c r="B64" s="151" t="s">
        <v>28</v>
      </c>
      <c r="C64" s="103"/>
      <c r="D64" s="29"/>
      <c r="E64" s="29"/>
      <c r="F64" s="41"/>
      <c r="G64" s="30"/>
      <c r="H64" s="31"/>
      <c r="I64" s="30"/>
      <c r="J64" s="29"/>
      <c r="K64" s="31"/>
      <c r="L64" s="31"/>
    </row>
    <row r="65" spans="2:12" ht="12.75" customHeight="1" x14ac:dyDescent="0.2">
      <c r="B65" s="140" t="s">
        <v>54</v>
      </c>
      <c r="C65" s="103">
        <v>272</v>
      </c>
      <c r="D65" s="29">
        <v>70</v>
      </c>
      <c r="E65" s="29">
        <v>1</v>
      </c>
      <c r="F65" s="41">
        <v>24</v>
      </c>
      <c r="G65" s="30">
        <f t="shared" ref="G65:G85" si="95">IFERROR((C65/(F65/1.25))*E65/D65,0)</f>
        <v>0.20238095238095241</v>
      </c>
      <c r="H65" s="31">
        <f t="shared" ref="H65:H85" si="96">IFERROR(F65/1.25-(E65/D65*C65),0)</f>
        <v>15.314285714285713</v>
      </c>
      <c r="I65" s="30">
        <f t="shared" ref="I65:I85" si="97">IFERROR(1-G65,0)</f>
        <v>0.79761904761904756</v>
      </c>
      <c r="J65" s="29">
        <v>210</v>
      </c>
      <c r="K65" s="31">
        <f t="shared" ref="K65:K85" si="98">IFERROR((C65*J65)*E65/D65,0)</f>
        <v>816</v>
      </c>
      <c r="L65" s="31">
        <f t="shared" ref="L65:L85" si="99">F65/1.25*J65</f>
        <v>4032</v>
      </c>
    </row>
    <row r="66" spans="2:12" ht="12.75" customHeight="1" x14ac:dyDescent="0.2">
      <c r="B66" s="140" t="s">
        <v>55</v>
      </c>
      <c r="C66" s="103">
        <v>304</v>
      </c>
      <c r="D66" s="29">
        <v>70</v>
      </c>
      <c r="E66" s="29">
        <v>1</v>
      </c>
      <c r="F66" s="41">
        <v>24</v>
      </c>
      <c r="G66" s="30">
        <f t="shared" si="95"/>
        <v>0.22619047619047619</v>
      </c>
      <c r="H66" s="31">
        <f t="shared" si="96"/>
        <v>14.857142857142858</v>
      </c>
      <c r="I66" s="30">
        <f t="shared" si="97"/>
        <v>0.77380952380952384</v>
      </c>
      <c r="J66" s="29">
        <v>70</v>
      </c>
      <c r="K66" s="31">
        <f t="shared" si="98"/>
        <v>304</v>
      </c>
      <c r="L66" s="31">
        <f t="shared" si="99"/>
        <v>1344</v>
      </c>
    </row>
    <row r="67" spans="2:12" ht="12.75" customHeight="1" x14ac:dyDescent="0.2">
      <c r="B67" s="140" t="s">
        <v>58</v>
      </c>
      <c r="C67" s="103">
        <v>111</v>
      </c>
      <c r="D67" s="29">
        <v>75</v>
      </c>
      <c r="E67" s="29">
        <v>1</v>
      </c>
      <c r="F67" s="41">
        <v>20</v>
      </c>
      <c r="G67" s="30">
        <f t="shared" si="95"/>
        <v>9.2499999999999999E-2</v>
      </c>
      <c r="H67" s="31">
        <f t="shared" si="96"/>
        <v>14.52</v>
      </c>
      <c r="I67" s="30">
        <f t="shared" si="97"/>
        <v>0.90749999999999997</v>
      </c>
      <c r="J67" s="29">
        <v>70</v>
      </c>
      <c r="K67" s="31">
        <f t="shared" si="98"/>
        <v>103.6</v>
      </c>
      <c r="L67" s="31">
        <f t="shared" si="99"/>
        <v>1120</v>
      </c>
    </row>
    <row r="68" spans="2:12" ht="12.75" customHeight="1" x14ac:dyDescent="0.2">
      <c r="B68" s="140" t="s">
        <v>59</v>
      </c>
      <c r="C68" s="103">
        <v>111</v>
      </c>
      <c r="D68" s="29">
        <v>75</v>
      </c>
      <c r="E68" s="29">
        <v>1</v>
      </c>
      <c r="F68" s="41">
        <v>20</v>
      </c>
      <c r="G68" s="30">
        <f t="shared" si="95"/>
        <v>9.2499999999999999E-2</v>
      </c>
      <c r="H68" s="31">
        <f t="shared" si="96"/>
        <v>14.52</v>
      </c>
      <c r="I68" s="30">
        <f t="shared" si="97"/>
        <v>0.90749999999999997</v>
      </c>
      <c r="J68" s="29">
        <v>70</v>
      </c>
      <c r="K68" s="31">
        <f t="shared" si="98"/>
        <v>103.6</v>
      </c>
      <c r="L68" s="31">
        <f t="shared" si="99"/>
        <v>1120</v>
      </c>
    </row>
    <row r="69" spans="2:12" ht="12.75" customHeight="1" x14ac:dyDescent="0.2">
      <c r="B69" s="140" t="s">
        <v>57</v>
      </c>
      <c r="C69" s="103">
        <v>223</v>
      </c>
      <c r="D69" s="29">
        <v>70</v>
      </c>
      <c r="E69" s="29">
        <v>1</v>
      </c>
      <c r="F69" s="41">
        <v>22</v>
      </c>
      <c r="G69" s="30">
        <f t="shared" si="95"/>
        <v>0.1810064935064935</v>
      </c>
      <c r="H69" s="31">
        <f t="shared" si="96"/>
        <v>14.414285714285716</v>
      </c>
      <c r="I69" s="30">
        <f t="shared" si="97"/>
        <v>0.81899350649350655</v>
      </c>
      <c r="J69" s="29">
        <v>70</v>
      </c>
      <c r="K69" s="31">
        <f t="shared" si="98"/>
        <v>223</v>
      </c>
      <c r="L69" s="31">
        <f t="shared" si="99"/>
        <v>1232</v>
      </c>
    </row>
    <row r="70" spans="2:12" ht="12.75" customHeight="1" x14ac:dyDescent="0.2">
      <c r="B70" s="140" t="s">
        <v>56</v>
      </c>
      <c r="C70" s="103">
        <v>229</v>
      </c>
      <c r="D70" s="29">
        <v>70</v>
      </c>
      <c r="E70" s="29">
        <v>1</v>
      </c>
      <c r="F70" s="41">
        <v>26</v>
      </c>
      <c r="G70" s="30">
        <f t="shared" si="95"/>
        <v>0.15728021978021978</v>
      </c>
      <c r="H70" s="31">
        <f t="shared" si="96"/>
        <v>17.528571428571428</v>
      </c>
      <c r="I70" s="30">
        <f t="shared" si="97"/>
        <v>0.84271978021978022</v>
      </c>
      <c r="J70" s="29">
        <v>70</v>
      </c>
      <c r="K70" s="31">
        <f t="shared" si="98"/>
        <v>229</v>
      </c>
      <c r="L70" s="31">
        <f t="shared" si="99"/>
        <v>1456</v>
      </c>
    </row>
    <row r="71" spans="2:12" ht="12.75" customHeight="1" x14ac:dyDescent="0.2">
      <c r="B71" s="140" t="s">
        <v>124</v>
      </c>
      <c r="C71" s="103">
        <v>276</v>
      </c>
      <c r="D71" s="29">
        <v>70</v>
      </c>
      <c r="E71" s="29">
        <v>1</v>
      </c>
      <c r="F71" s="41">
        <v>26</v>
      </c>
      <c r="G71" s="30">
        <f t="shared" si="95"/>
        <v>0.18956043956043955</v>
      </c>
      <c r="H71" s="31">
        <f t="shared" si="96"/>
        <v>16.857142857142858</v>
      </c>
      <c r="I71" s="30">
        <f t="shared" si="97"/>
        <v>0.81043956043956045</v>
      </c>
      <c r="J71" s="29">
        <v>70</v>
      </c>
      <c r="K71" s="31">
        <f t="shared" si="98"/>
        <v>276</v>
      </c>
      <c r="L71" s="31">
        <f t="shared" si="99"/>
        <v>1456</v>
      </c>
    </row>
    <row r="72" spans="2:12" ht="12.75" customHeight="1" x14ac:dyDescent="0.2">
      <c r="B72" s="140" t="s">
        <v>60</v>
      </c>
      <c r="C72" s="103">
        <v>207</v>
      </c>
      <c r="D72" s="29">
        <v>50</v>
      </c>
      <c r="E72" s="29">
        <v>1</v>
      </c>
      <c r="F72" s="41">
        <v>24</v>
      </c>
      <c r="G72" s="30">
        <f t="shared" si="95"/>
        <v>0.21562500000000001</v>
      </c>
      <c r="H72" s="31">
        <f t="shared" si="96"/>
        <v>15.059999999999999</v>
      </c>
      <c r="I72" s="30">
        <f t="shared" si="97"/>
        <v>0.78437500000000004</v>
      </c>
      <c r="J72" s="29">
        <v>550</v>
      </c>
      <c r="K72" s="31">
        <f t="shared" si="98"/>
        <v>2277</v>
      </c>
      <c r="L72" s="31">
        <f t="shared" si="99"/>
        <v>10560</v>
      </c>
    </row>
    <row r="73" spans="2:12" ht="12.75" customHeight="1" x14ac:dyDescent="0.2">
      <c r="B73" s="140" t="s">
        <v>63</v>
      </c>
      <c r="C73" s="103">
        <v>163</v>
      </c>
      <c r="D73" s="29">
        <v>70</v>
      </c>
      <c r="E73" s="29">
        <v>1</v>
      </c>
      <c r="F73" s="41">
        <v>22</v>
      </c>
      <c r="G73" s="30">
        <f t="shared" si="95"/>
        <v>0.13230519480519479</v>
      </c>
      <c r="H73" s="31">
        <f t="shared" si="96"/>
        <v>15.271428571428572</v>
      </c>
      <c r="I73" s="30">
        <f t="shared" si="97"/>
        <v>0.86769480519480524</v>
      </c>
      <c r="J73" s="29">
        <v>70</v>
      </c>
      <c r="K73" s="31">
        <f t="shared" si="98"/>
        <v>163</v>
      </c>
      <c r="L73" s="31">
        <f t="shared" si="99"/>
        <v>1232</v>
      </c>
    </row>
    <row r="74" spans="2:12" ht="12.75" customHeight="1" x14ac:dyDescent="0.2">
      <c r="B74" s="140" t="s">
        <v>61</v>
      </c>
      <c r="C74" s="103">
        <v>208</v>
      </c>
      <c r="D74" s="29">
        <v>50</v>
      </c>
      <c r="E74" s="29">
        <v>1</v>
      </c>
      <c r="F74" s="41">
        <v>26</v>
      </c>
      <c r="G74" s="30">
        <f t="shared" si="95"/>
        <v>0.2</v>
      </c>
      <c r="H74" s="31">
        <f t="shared" si="96"/>
        <v>16.64</v>
      </c>
      <c r="I74" s="30">
        <f t="shared" si="97"/>
        <v>0.8</v>
      </c>
      <c r="J74" s="29">
        <v>100</v>
      </c>
      <c r="K74" s="31">
        <f t="shared" si="98"/>
        <v>416</v>
      </c>
      <c r="L74" s="31">
        <f t="shared" si="99"/>
        <v>2080</v>
      </c>
    </row>
    <row r="75" spans="2:12" ht="12.75" customHeight="1" x14ac:dyDescent="0.2">
      <c r="B75" s="140" t="s">
        <v>130</v>
      </c>
      <c r="C75" s="103">
        <v>174</v>
      </c>
      <c r="D75" s="29">
        <v>70</v>
      </c>
      <c r="E75" s="29">
        <v>1</v>
      </c>
      <c r="F75" s="41">
        <v>24</v>
      </c>
      <c r="G75" s="30">
        <f t="shared" si="95"/>
        <v>0.12946428571428573</v>
      </c>
      <c r="H75" s="31">
        <f t="shared" si="96"/>
        <v>16.714285714285715</v>
      </c>
      <c r="I75" s="30">
        <f t="shared" si="97"/>
        <v>0.8705357142857143</v>
      </c>
      <c r="J75" s="29">
        <v>70</v>
      </c>
      <c r="K75" s="31">
        <f t="shared" si="98"/>
        <v>174</v>
      </c>
      <c r="L75" s="31">
        <f t="shared" si="99"/>
        <v>1344</v>
      </c>
    </row>
    <row r="76" spans="2:12" ht="12.75" customHeight="1" x14ac:dyDescent="0.2">
      <c r="B76" s="140" t="s">
        <v>62</v>
      </c>
      <c r="C76" s="103">
        <v>182</v>
      </c>
      <c r="D76" s="29">
        <v>70</v>
      </c>
      <c r="E76" s="29">
        <v>1</v>
      </c>
      <c r="F76" s="41">
        <v>24</v>
      </c>
      <c r="G76" s="30">
        <f t="shared" si="95"/>
        <v>0.13541666666666669</v>
      </c>
      <c r="H76" s="31">
        <f t="shared" si="96"/>
        <v>16.599999999999998</v>
      </c>
      <c r="I76" s="30">
        <f t="shared" si="97"/>
        <v>0.86458333333333326</v>
      </c>
      <c r="J76" s="29">
        <v>70</v>
      </c>
      <c r="K76" s="31">
        <f t="shared" si="98"/>
        <v>182</v>
      </c>
      <c r="L76" s="31">
        <f t="shared" si="99"/>
        <v>1344</v>
      </c>
    </row>
    <row r="77" spans="2:12" ht="12.75" customHeight="1" x14ac:dyDescent="0.2">
      <c r="B77" s="140" t="s">
        <v>165</v>
      </c>
      <c r="C77" s="103">
        <v>182</v>
      </c>
      <c r="D77" s="29">
        <v>70</v>
      </c>
      <c r="E77" s="29">
        <v>1</v>
      </c>
      <c r="F77" s="41">
        <v>24</v>
      </c>
      <c r="G77" s="30">
        <f t="shared" si="95"/>
        <v>0.13541666666666669</v>
      </c>
      <c r="H77" s="31">
        <f t="shared" si="96"/>
        <v>16.599999999999998</v>
      </c>
      <c r="I77" s="30">
        <f t="shared" si="97"/>
        <v>0.86458333333333326</v>
      </c>
      <c r="J77" s="29">
        <v>70</v>
      </c>
      <c r="K77" s="31">
        <f t="shared" si="98"/>
        <v>182</v>
      </c>
      <c r="L77" s="31">
        <f t="shared" si="99"/>
        <v>1344</v>
      </c>
    </row>
    <row r="78" spans="2:12" ht="12.75" customHeight="1" x14ac:dyDescent="0.2">
      <c r="B78" s="140" t="s">
        <v>65</v>
      </c>
      <c r="C78" s="103">
        <v>168</v>
      </c>
      <c r="D78" s="29">
        <v>50</v>
      </c>
      <c r="E78" s="29">
        <v>1</v>
      </c>
      <c r="F78" s="41">
        <v>24</v>
      </c>
      <c r="G78" s="30">
        <f t="shared" si="95"/>
        <v>0.17499999999999999</v>
      </c>
      <c r="H78" s="31">
        <f t="shared" si="96"/>
        <v>15.84</v>
      </c>
      <c r="I78" s="30">
        <f t="shared" si="97"/>
        <v>0.82499999999999996</v>
      </c>
      <c r="J78" s="29">
        <v>100</v>
      </c>
      <c r="K78" s="31">
        <f t="shared" si="98"/>
        <v>336</v>
      </c>
      <c r="L78" s="31">
        <f t="shared" si="99"/>
        <v>1920</v>
      </c>
    </row>
    <row r="79" spans="2:12" ht="12.75" customHeight="1" x14ac:dyDescent="0.2">
      <c r="B79" s="140" t="s">
        <v>66</v>
      </c>
      <c r="C79" s="103">
        <v>168</v>
      </c>
      <c r="D79" s="29">
        <v>50</v>
      </c>
      <c r="E79" s="29">
        <v>1</v>
      </c>
      <c r="F79" s="41">
        <v>24</v>
      </c>
      <c r="G79" s="30">
        <f t="shared" si="95"/>
        <v>0.17499999999999999</v>
      </c>
      <c r="H79" s="31">
        <f t="shared" si="96"/>
        <v>15.84</v>
      </c>
      <c r="I79" s="30">
        <f t="shared" si="97"/>
        <v>0.82499999999999996</v>
      </c>
      <c r="J79" s="29">
        <v>50</v>
      </c>
      <c r="K79" s="31">
        <f t="shared" si="98"/>
        <v>168</v>
      </c>
      <c r="L79" s="31">
        <f t="shared" si="99"/>
        <v>960</v>
      </c>
    </row>
    <row r="80" spans="2:12" ht="12.75" customHeight="1" x14ac:dyDescent="0.2">
      <c r="B80" s="140" t="s">
        <v>67</v>
      </c>
      <c r="C80" s="103">
        <v>215</v>
      </c>
      <c r="D80" s="29">
        <v>50</v>
      </c>
      <c r="E80" s="29">
        <v>1</v>
      </c>
      <c r="F80" s="41">
        <v>26</v>
      </c>
      <c r="G80" s="30">
        <f t="shared" si="95"/>
        <v>0.20673076923076925</v>
      </c>
      <c r="H80" s="31">
        <f t="shared" si="96"/>
        <v>16.5</v>
      </c>
      <c r="I80" s="30">
        <f t="shared" si="97"/>
        <v>0.79326923076923073</v>
      </c>
      <c r="J80" s="29">
        <v>200</v>
      </c>
      <c r="K80" s="31">
        <f t="shared" si="98"/>
        <v>860</v>
      </c>
      <c r="L80" s="31">
        <f t="shared" si="99"/>
        <v>4160</v>
      </c>
    </row>
    <row r="81" spans="2:13" ht="12.75" customHeight="1" x14ac:dyDescent="0.2">
      <c r="B81" s="140" t="s">
        <v>251</v>
      </c>
      <c r="C81" s="103">
        <v>168</v>
      </c>
      <c r="D81" s="29">
        <v>50</v>
      </c>
      <c r="E81" s="29">
        <v>1</v>
      </c>
      <c r="F81" s="41">
        <v>25</v>
      </c>
      <c r="G81" s="30">
        <f t="shared" si="95"/>
        <v>0.16800000000000001</v>
      </c>
      <c r="H81" s="31">
        <f t="shared" si="96"/>
        <v>16.64</v>
      </c>
      <c r="I81" s="30">
        <f t="shared" si="97"/>
        <v>0.83199999999999996</v>
      </c>
      <c r="J81" s="29">
        <v>50</v>
      </c>
      <c r="K81" s="31">
        <f t="shared" si="98"/>
        <v>168</v>
      </c>
      <c r="L81" s="31">
        <f t="shared" si="99"/>
        <v>1000</v>
      </c>
      <c r="M81">
        <v>35</v>
      </c>
    </row>
    <row r="82" spans="2:13" ht="12.75" customHeight="1" x14ac:dyDescent="0.2">
      <c r="B82" s="140" t="s">
        <v>166</v>
      </c>
      <c r="C82" s="103">
        <v>168</v>
      </c>
      <c r="D82" s="29">
        <v>50</v>
      </c>
      <c r="E82" s="29">
        <v>1</v>
      </c>
      <c r="F82" s="41">
        <v>25</v>
      </c>
      <c r="G82" s="30">
        <f t="shared" si="95"/>
        <v>0.16800000000000001</v>
      </c>
      <c r="H82" s="31">
        <f t="shared" si="96"/>
        <v>16.64</v>
      </c>
      <c r="I82" s="30">
        <f t="shared" si="97"/>
        <v>0.83199999999999996</v>
      </c>
      <c r="J82" s="29">
        <v>100</v>
      </c>
      <c r="K82" s="31">
        <f t="shared" si="98"/>
        <v>336</v>
      </c>
      <c r="L82" s="31">
        <f t="shared" si="99"/>
        <v>2000</v>
      </c>
    </row>
    <row r="83" spans="2:13" ht="12.75" customHeight="1" x14ac:dyDescent="0.2">
      <c r="B83" s="140" t="s">
        <v>167</v>
      </c>
      <c r="C83" s="103">
        <v>168</v>
      </c>
      <c r="D83" s="29">
        <v>50</v>
      </c>
      <c r="E83" s="29">
        <v>1</v>
      </c>
      <c r="F83" s="41">
        <v>25</v>
      </c>
      <c r="G83" s="30">
        <f t="shared" si="95"/>
        <v>0.16800000000000001</v>
      </c>
      <c r="H83" s="31">
        <f t="shared" si="96"/>
        <v>16.64</v>
      </c>
      <c r="I83" s="30">
        <f t="shared" si="97"/>
        <v>0.83199999999999996</v>
      </c>
      <c r="J83" s="29">
        <v>150</v>
      </c>
      <c r="K83" s="31">
        <f t="shared" si="98"/>
        <v>504</v>
      </c>
      <c r="L83" s="31">
        <f t="shared" si="99"/>
        <v>3000</v>
      </c>
    </row>
    <row r="84" spans="2:13" ht="12.75" customHeight="1" x14ac:dyDescent="0.2">
      <c r="B84" s="140" t="s">
        <v>168</v>
      </c>
      <c r="C84" s="103">
        <v>168</v>
      </c>
      <c r="D84" s="29">
        <v>50</v>
      </c>
      <c r="E84" s="29">
        <v>1</v>
      </c>
      <c r="F84" s="41">
        <v>25</v>
      </c>
      <c r="G84" s="30">
        <f t="shared" si="95"/>
        <v>0.16800000000000001</v>
      </c>
      <c r="H84" s="31">
        <f t="shared" si="96"/>
        <v>16.64</v>
      </c>
      <c r="I84" s="30">
        <f t="shared" si="97"/>
        <v>0.83199999999999996</v>
      </c>
      <c r="J84" s="29">
        <v>50</v>
      </c>
      <c r="K84" s="31">
        <f t="shared" si="98"/>
        <v>168</v>
      </c>
      <c r="L84" s="31">
        <f t="shared" si="99"/>
        <v>1000</v>
      </c>
    </row>
    <row r="85" spans="2:13" ht="12.75" customHeight="1" x14ac:dyDescent="0.2">
      <c r="B85" s="140" t="s">
        <v>252</v>
      </c>
      <c r="C85" s="103">
        <v>168</v>
      </c>
      <c r="D85" s="29">
        <v>50</v>
      </c>
      <c r="E85" s="29">
        <v>1</v>
      </c>
      <c r="F85" s="41">
        <v>25</v>
      </c>
      <c r="G85" s="30">
        <f t="shared" si="95"/>
        <v>0.16800000000000001</v>
      </c>
      <c r="H85" s="31">
        <f t="shared" si="96"/>
        <v>16.64</v>
      </c>
      <c r="I85" s="30">
        <f t="shared" si="97"/>
        <v>0.83199999999999996</v>
      </c>
      <c r="J85" s="29">
        <v>100</v>
      </c>
      <c r="K85" s="31">
        <f t="shared" si="98"/>
        <v>336</v>
      </c>
      <c r="L85" s="31">
        <f t="shared" si="99"/>
        <v>2000</v>
      </c>
    </row>
    <row r="86" spans="2:13" ht="12.75" customHeight="1" x14ac:dyDescent="0.2">
      <c r="B86" s="140" t="s">
        <v>394</v>
      </c>
      <c r="C86" s="103">
        <v>259</v>
      </c>
      <c r="D86" s="29">
        <v>70</v>
      </c>
      <c r="E86" s="29">
        <v>1</v>
      </c>
      <c r="F86" s="41">
        <v>28</v>
      </c>
      <c r="G86" s="30">
        <f t="shared" ref="G86" si="100">IFERROR((C86/(F86/1.25))*E86/D86,0)</f>
        <v>0.16517857142857142</v>
      </c>
      <c r="H86" s="31">
        <f t="shared" ref="H86" si="101">IFERROR(F86/1.25-(E86/D86*C86),0)</f>
        <v>18.7</v>
      </c>
      <c r="I86" s="30">
        <f t="shared" ref="I86" si="102">IFERROR(1-G86,0)</f>
        <v>0.8348214285714286</v>
      </c>
      <c r="J86" s="29">
        <v>70</v>
      </c>
      <c r="K86" s="31">
        <f t="shared" ref="K86" si="103">IFERROR((C86*J86)*E86/D86,0)</f>
        <v>259</v>
      </c>
      <c r="L86" s="31">
        <f t="shared" ref="L86" si="104">F86/1.25*J86</f>
        <v>1568</v>
      </c>
    </row>
    <row r="87" spans="2:13" ht="12.75" customHeight="1" x14ac:dyDescent="0.2">
      <c r="B87" s="140" t="s">
        <v>395</v>
      </c>
      <c r="C87" s="103">
        <v>135</v>
      </c>
      <c r="D87" s="29">
        <v>50</v>
      </c>
      <c r="E87" s="29">
        <v>1</v>
      </c>
      <c r="F87" s="41">
        <v>28</v>
      </c>
      <c r="G87" s="30">
        <f t="shared" ref="G87" si="105">IFERROR((C87/(F87/1.25))*E87/D87,0)</f>
        <v>0.12053571428571429</v>
      </c>
      <c r="H87" s="31">
        <f t="shared" ref="H87" si="106">IFERROR(F87/1.25-(E87/D87*C87),0)</f>
        <v>19.7</v>
      </c>
      <c r="I87" s="30">
        <f t="shared" ref="I87" si="107">IFERROR(1-G87,0)</f>
        <v>0.8794642857142857</v>
      </c>
      <c r="J87" s="29">
        <v>50</v>
      </c>
      <c r="K87" s="31">
        <f t="shared" ref="K87" si="108">IFERROR((C87*J87)*E87/D87,0)</f>
        <v>135</v>
      </c>
      <c r="L87" s="31">
        <f t="shared" ref="L87" si="109">F87/1.25*J87</f>
        <v>1120</v>
      </c>
    </row>
    <row r="88" spans="2:13" ht="12.75" customHeight="1" x14ac:dyDescent="0.2">
      <c r="B88" s="140" t="s">
        <v>396</v>
      </c>
      <c r="C88" s="103">
        <v>378</v>
      </c>
      <c r="D88" s="29">
        <v>70</v>
      </c>
      <c r="E88" s="29">
        <v>1</v>
      </c>
      <c r="F88" s="41">
        <v>28</v>
      </c>
      <c r="G88" s="30">
        <f t="shared" ref="G88" si="110">IFERROR((C88/(F88/1.25))*E88/D88,0)</f>
        <v>0.24107142857142858</v>
      </c>
      <c r="H88" s="31">
        <f t="shared" ref="H88" si="111">IFERROR(F88/1.25-(E88/D88*C88),0)</f>
        <v>17</v>
      </c>
      <c r="I88" s="30">
        <f t="shared" ref="I88" si="112">IFERROR(1-G88,0)</f>
        <v>0.7589285714285714</v>
      </c>
      <c r="J88" s="29">
        <v>70</v>
      </c>
      <c r="K88" s="31">
        <f t="shared" ref="K88" si="113">IFERROR((C88*J88)*E88/D88,0)</f>
        <v>378</v>
      </c>
      <c r="L88" s="31">
        <f t="shared" ref="L88" si="114">F88/1.25*J88</f>
        <v>1568</v>
      </c>
    </row>
    <row r="89" spans="2:13" ht="12.75" customHeight="1" x14ac:dyDescent="0.2">
      <c r="B89" s="140"/>
      <c r="C89" s="103"/>
      <c r="D89" s="29"/>
      <c r="E89" s="29"/>
      <c r="F89" s="41"/>
      <c r="G89" s="30"/>
      <c r="H89" s="31"/>
      <c r="I89" s="30"/>
      <c r="J89" s="29"/>
      <c r="K89" s="31"/>
      <c r="L89" s="31"/>
    </row>
    <row r="90" spans="2:13" ht="12.75" customHeight="1" x14ac:dyDescent="0.2">
      <c r="B90" s="151" t="s">
        <v>29</v>
      </c>
      <c r="C90" s="103"/>
      <c r="D90" s="29"/>
      <c r="E90" s="29"/>
      <c r="F90" s="41"/>
      <c r="G90" s="30"/>
      <c r="H90" s="31"/>
      <c r="I90" s="30"/>
      <c r="J90" s="29"/>
      <c r="K90" s="31"/>
      <c r="L90" s="31"/>
    </row>
    <row r="91" spans="2:13" ht="12.75" customHeight="1" x14ac:dyDescent="0.2">
      <c r="B91" s="140" t="s">
        <v>370</v>
      </c>
      <c r="C91" s="103">
        <v>512</v>
      </c>
      <c r="D91" s="29">
        <v>70</v>
      </c>
      <c r="E91" s="29">
        <v>1</v>
      </c>
      <c r="F91" s="41">
        <v>40</v>
      </c>
      <c r="G91" s="30">
        <f t="shared" ref="G91" si="115">IFERROR((C91/(F91/1.25))*E91/D91,0)</f>
        <v>0.22857142857142856</v>
      </c>
      <c r="H91" s="31">
        <f t="shared" ref="H91" si="116">IFERROR(F91/1.25-(E91/D91*C91),0)</f>
        <v>24.685714285714287</v>
      </c>
      <c r="I91" s="30">
        <f t="shared" ref="I91" si="117">IFERROR(1-G91,0)</f>
        <v>0.77142857142857146</v>
      </c>
      <c r="J91" s="29">
        <v>140</v>
      </c>
      <c r="K91" s="31">
        <f t="shared" ref="K91" si="118">IFERROR((C91*J91)*E91/D91,0)</f>
        <v>1024</v>
      </c>
      <c r="L91" s="31">
        <f t="shared" ref="L91" si="119">F91/1.25*J91</f>
        <v>4480</v>
      </c>
    </row>
    <row r="92" spans="2:13" ht="12.75" customHeight="1" x14ac:dyDescent="0.2">
      <c r="B92" s="140" t="s">
        <v>378</v>
      </c>
      <c r="C92" s="103">
        <v>414</v>
      </c>
      <c r="D92" s="29">
        <v>70</v>
      </c>
      <c r="E92" s="29">
        <v>1</v>
      </c>
      <c r="F92" s="41">
        <v>36</v>
      </c>
      <c r="G92" s="30">
        <f t="shared" ref="G92" si="120">IFERROR((C92/(F92/1.25))*E92/D92,0)</f>
        <v>0.20535714285714285</v>
      </c>
      <c r="H92" s="31">
        <f t="shared" ref="H92" si="121">IFERROR(F92/1.25-(E92/D92*C92),0)</f>
        <v>22.885714285714286</v>
      </c>
      <c r="I92" s="30">
        <f t="shared" ref="I92" si="122">IFERROR(1-G92,0)</f>
        <v>0.79464285714285721</v>
      </c>
      <c r="J92" s="29">
        <v>140</v>
      </c>
      <c r="K92" s="31">
        <f t="shared" ref="K92" si="123">IFERROR((C92*J92)*E92/D92,0)</f>
        <v>828</v>
      </c>
      <c r="L92" s="31">
        <f t="shared" ref="L92" si="124">F92/1.25*J92</f>
        <v>4032</v>
      </c>
    </row>
    <row r="93" spans="2:13" ht="12.75" customHeight="1" x14ac:dyDescent="0.2">
      <c r="B93" s="140" t="s">
        <v>85</v>
      </c>
      <c r="C93" s="103">
        <v>234</v>
      </c>
      <c r="D93" s="29">
        <v>70</v>
      </c>
      <c r="E93" s="29">
        <v>1</v>
      </c>
      <c r="F93" s="41">
        <v>25</v>
      </c>
      <c r="G93" s="30">
        <f t="shared" ref="G93" si="125">IFERROR((C93/(F93/1.25))*E93/D93,0)</f>
        <v>0.16714285714285712</v>
      </c>
      <c r="H93" s="31">
        <f t="shared" ref="H93:H98" si="126">IFERROR(F93/1.25-(E93/D93*C93),0)</f>
        <v>16.657142857142858</v>
      </c>
      <c r="I93" s="30">
        <f t="shared" ref="I93:I98" si="127">IFERROR(1-G93,0)</f>
        <v>0.83285714285714285</v>
      </c>
      <c r="J93" s="29">
        <v>420</v>
      </c>
      <c r="K93" s="31">
        <f t="shared" ref="K93:K98" si="128">IFERROR((C93*J93)*E93/D93,0)</f>
        <v>1404</v>
      </c>
      <c r="L93" s="31">
        <f t="shared" ref="L93:L98" si="129">F93/1.25*J93</f>
        <v>8400</v>
      </c>
    </row>
    <row r="94" spans="2:13" ht="12.75" customHeight="1" x14ac:dyDescent="0.2">
      <c r="B94" s="140" t="s">
        <v>86</v>
      </c>
      <c r="C94" s="103">
        <v>339</v>
      </c>
      <c r="D94" s="29">
        <v>70</v>
      </c>
      <c r="E94" s="29">
        <v>1</v>
      </c>
      <c r="F94" s="41">
        <v>36</v>
      </c>
      <c r="G94" s="30">
        <f>IFERROR((C94/(F94/1.25))*E94/D94,0)</f>
        <v>0.16815476190476192</v>
      </c>
      <c r="H94" s="31">
        <f t="shared" si="126"/>
        <v>23.957142857142859</v>
      </c>
      <c r="I94" s="30">
        <f t="shared" si="127"/>
        <v>0.83184523809523814</v>
      </c>
      <c r="J94" s="29">
        <v>420</v>
      </c>
      <c r="K94" s="31">
        <f t="shared" si="128"/>
        <v>2034</v>
      </c>
      <c r="L94" s="31">
        <f t="shared" si="129"/>
        <v>12096</v>
      </c>
    </row>
    <row r="95" spans="2:13" ht="12.75" customHeight="1" x14ac:dyDescent="0.2">
      <c r="B95" s="140" t="s">
        <v>134</v>
      </c>
      <c r="C95" s="103">
        <v>421</v>
      </c>
      <c r="D95" s="29">
        <v>70</v>
      </c>
      <c r="E95" s="29">
        <v>1</v>
      </c>
      <c r="F95" s="41">
        <v>36</v>
      </c>
      <c r="G95" s="30">
        <f>IFERROR((C95/(F95/1.25))*E95/D95,0)</f>
        <v>0.20882936507936509</v>
      </c>
      <c r="H95" s="31">
        <f t="shared" si="126"/>
        <v>22.785714285714285</v>
      </c>
      <c r="I95" s="30">
        <f t="shared" si="127"/>
        <v>0.79117063492063489</v>
      </c>
      <c r="J95" s="29">
        <v>140</v>
      </c>
      <c r="K95" s="31">
        <f t="shared" si="128"/>
        <v>842</v>
      </c>
      <c r="L95" s="31">
        <f t="shared" si="129"/>
        <v>4032</v>
      </c>
    </row>
    <row r="96" spans="2:13" ht="12.75" customHeight="1" x14ac:dyDescent="0.2">
      <c r="B96" s="140" t="s">
        <v>136</v>
      </c>
      <c r="C96" s="102">
        <v>414</v>
      </c>
      <c r="D96" s="29">
        <v>70</v>
      </c>
      <c r="E96" s="29">
        <v>1</v>
      </c>
      <c r="F96" s="41">
        <v>36</v>
      </c>
      <c r="G96" s="30">
        <f>IFERROR((C96/(F96/1.25))*E96/D96,0)</f>
        <v>0.20535714285714285</v>
      </c>
      <c r="H96" s="31">
        <f t="shared" si="126"/>
        <v>22.885714285714286</v>
      </c>
      <c r="I96" s="30">
        <f t="shared" si="127"/>
        <v>0.79464285714285721</v>
      </c>
      <c r="J96" s="29">
        <v>140</v>
      </c>
      <c r="K96" s="31">
        <f t="shared" si="128"/>
        <v>828</v>
      </c>
      <c r="L96" s="31">
        <f t="shared" si="129"/>
        <v>4032</v>
      </c>
    </row>
    <row r="97" spans="2:12" ht="12.75" customHeight="1" x14ac:dyDescent="0.2">
      <c r="B97" s="140" t="s">
        <v>137</v>
      </c>
      <c r="C97" s="103">
        <v>212</v>
      </c>
      <c r="D97" s="29">
        <v>70</v>
      </c>
      <c r="E97" s="29">
        <v>1</v>
      </c>
      <c r="F97" s="41">
        <v>25</v>
      </c>
      <c r="G97" s="30">
        <f t="shared" ref="G97:G98" si="130">IFERROR((C97/(F97/1.25))*E97/D97,0)</f>
        <v>0.15142857142857141</v>
      </c>
      <c r="H97" s="31">
        <f t="shared" si="126"/>
        <v>16.971428571428572</v>
      </c>
      <c r="I97" s="30">
        <f t="shared" si="127"/>
        <v>0.84857142857142853</v>
      </c>
      <c r="J97" s="29">
        <v>70</v>
      </c>
      <c r="K97" s="31">
        <f t="shared" si="128"/>
        <v>212</v>
      </c>
      <c r="L97" s="31">
        <f t="shared" si="129"/>
        <v>1400</v>
      </c>
    </row>
    <row r="98" spans="2:12" ht="12.75" customHeight="1" x14ac:dyDescent="0.2">
      <c r="B98" s="140" t="s">
        <v>139</v>
      </c>
      <c r="C98" s="103">
        <v>555</v>
      </c>
      <c r="D98" s="29">
        <v>70</v>
      </c>
      <c r="E98" s="29">
        <v>1</v>
      </c>
      <c r="F98" s="41">
        <v>40</v>
      </c>
      <c r="G98" s="30">
        <f t="shared" si="130"/>
        <v>0.24776785714285715</v>
      </c>
      <c r="H98" s="31">
        <f t="shared" si="126"/>
        <v>24.071428571428573</v>
      </c>
      <c r="I98" s="30">
        <f t="shared" si="127"/>
        <v>0.75223214285714279</v>
      </c>
      <c r="J98" s="29">
        <v>210</v>
      </c>
      <c r="K98" s="31">
        <f t="shared" si="128"/>
        <v>1665</v>
      </c>
      <c r="L98" s="31">
        <f t="shared" si="129"/>
        <v>6720</v>
      </c>
    </row>
    <row r="99" spans="2:12" ht="12.75" customHeight="1" x14ac:dyDescent="0.2">
      <c r="B99" s="140"/>
      <c r="C99" s="103"/>
      <c r="D99" s="29"/>
      <c r="E99" s="29"/>
      <c r="F99" s="41"/>
      <c r="G99" s="30"/>
      <c r="H99" s="31"/>
      <c r="I99" s="30"/>
      <c r="J99" s="29"/>
      <c r="K99" s="31"/>
      <c r="L99" s="31"/>
    </row>
    <row r="100" spans="2:12" ht="12.75" customHeight="1" x14ac:dyDescent="0.2">
      <c r="B100" s="151" t="s">
        <v>30</v>
      </c>
      <c r="C100" s="103"/>
      <c r="D100" s="29"/>
      <c r="E100" s="29"/>
      <c r="F100" s="41"/>
      <c r="G100" s="30"/>
      <c r="H100" s="31"/>
      <c r="I100" s="30"/>
      <c r="J100" s="29"/>
      <c r="K100" s="31"/>
      <c r="L100" s="31"/>
    </row>
    <row r="101" spans="2:12" ht="12.75" customHeight="1" x14ac:dyDescent="0.2">
      <c r="B101" s="140" t="s">
        <v>37</v>
      </c>
      <c r="C101" s="103">
        <v>375</v>
      </c>
      <c r="D101" s="29">
        <v>70</v>
      </c>
      <c r="E101" s="29">
        <v>1</v>
      </c>
      <c r="F101" s="41">
        <v>32</v>
      </c>
      <c r="G101" s="30">
        <f t="shared" ref="G101:G106" si="131">IFERROR((C101/(F101/1.25))*E101/D101,0)</f>
        <v>0.20926339285714285</v>
      </c>
      <c r="H101" s="31">
        <f t="shared" ref="H101:H106" si="132">IFERROR(F101/1.25-(E101/D101*C101),0)</f>
        <v>20.242857142857144</v>
      </c>
      <c r="I101" s="30">
        <f t="shared" ref="I101:I106" si="133">IFERROR(1-G101,0)</f>
        <v>0.79073660714285721</v>
      </c>
      <c r="J101" s="29">
        <v>70</v>
      </c>
      <c r="K101" s="31">
        <f t="shared" ref="K101:K106" si="134">IFERROR((C101*J101)*E101/D101,0)</f>
        <v>375</v>
      </c>
      <c r="L101" s="31">
        <f t="shared" ref="L101:L106" si="135">F101/1.25*J101</f>
        <v>1792</v>
      </c>
    </row>
    <row r="102" spans="2:12" ht="12.75" customHeight="1" x14ac:dyDescent="0.2">
      <c r="B102" s="140" t="s">
        <v>38</v>
      </c>
      <c r="C102" s="103">
        <v>389</v>
      </c>
      <c r="D102" s="29">
        <v>70</v>
      </c>
      <c r="E102" s="29">
        <v>1</v>
      </c>
      <c r="F102" s="41">
        <v>32</v>
      </c>
      <c r="G102" s="30">
        <f t="shared" ref="G102:G103" si="136">IFERROR((C102/(F102/1.25))*E102/D102,0)</f>
        <v>0.21707589285714285</v>
      </c>
      <c r="H102" s="31">
        <f t="shared" ref="H102:H103" si="137">IFERROR(F102/1.25-(E102/D102*C102),0)</f>
        <v>20.042857142857144</v>
      </c>
      <c r="I102" s="30">
        <f t="shared" ref="I102:I103" si="138">IFERROR(1-G102,0)</f>
        <v>0.78292410714285721</v>
      </c>
      <c r="J102" s="29">
        <v>70</v>
      </c>
      <c r="K102" s="31">
        <f t="shared" ref="K102:K103" si="139">IFERROR((C102*J102)*E102/D102,0)</f>
        <v>389</v>
      </c>
      <c r="L102" s="31">
        <f t="shared" ref="L102:L103" si="140">F102/1.25*J102</f>
        <v>1792</v>
      </c>
    </row>
    <row r="103" spans="2:12" ht="12.75" customHeight="1" x14ac:dyDescent="0.2">
      <c r="B103" s="140" t="s">
        <v>39</v>
      </c>
      <c r="C103" s="103">
        <v>420</v>
      </c>
      <c r="D103" s="29">
        <v>50</v>
      </c>
      <c r="E103" s="29">
        <v>1</v>
      </c>
      <c r="F103" s="41">
        <v>48</v>
      </c>
      <c r="G103" s="30">
        <f t="shared" si="136"/>
        <v>0.21875</v>
      </c>
      <c r="H103" s="31">
        <f t="shared" si="137"/>
        <v>30</v>
      </c>
      <c r="I103" s="30">
        <f t="shared" si="138"/>
        <v>0.78125</v>
      </c>
      <c r="J103" s="29">
        <v>50</v>
      </c>
      <c r="K103" s="31">
        <f t="shared" si="139"/>
        <v>420</v>
      </c>
      <c r="L103" s="31">
        <f t="shared" si="140"/>
        <v>1920</v>
      </c>
    </row>
    <row r="104" spans="2:12" ht="12.75" customHeight="1" x14ac:dyDescent="0.2">
      <c r="B104" s="140" t="s">
        <v>40</v>
      </c>
      <c r="C104" s="103">
        <v>485</v>
      </c>
      <c r="D104" s="29">
        <v>50</v>
      </c>
      <c r="E104" s="29">
        <v>1</v>
      </c>
      <c r="F104" s="41">
        <v>56</v>
      </c>
      <c r="G104" s="30">
        <f t="shared" ref="G104:G105" si="141">IFERROR((C104/(F104/1.25))*E104/D104,0)</f>
        <v>0.21651785714285715</v>
      </c>
      <c r="H104" s="31">
        <f t="shared" ref="H104:H105" si="142">IFERROR(F104/1.25-(E104/D104*C104),0)</f>
        <v>35.099999999999994</v>
      </c>
      <c r="I104" s="30">
        <f t="shared" ref="I104:I105" si="143">IFERROR(1-G104,0)</f>
        <v>0.78348214285714279</v>
      </c>
      <c r="J104" s="29">
        <v>50</v>
      </c>
      <c r="K104" s="31">
        <f t="shared" ref="K104:K105" si="144">IFERROR((C104*J104)*E104/D104,0)</f>
        <v>485</v>
      </c>
      <c r="L104" s="31">
        <f t="shared" ref="L104:L105" si="145">F104/1.25*J104</f>
        <v>2240</v>
      </c>
    </row>
    <row r="105" spans="2:12" ht="12.75" customHeight="1" x14ac:dyDescent="0.2">
      <c r="B105" s="140" t="s">
        <v>41</v>
      </c>
      <c r="C105" s="103">
        <v>1438</v>
      </c>
      <c r="D105" s="29">
        <v>70</v>
      </c>
      <c r="E105" s="29">
        <v>1</v>
      </c>
      <c r="F105" s="41">
        <v>80</v>
      </c>
      <c r="G105" s="30">
        <f t="shared" si="141"/>
        <v>0.32098214285714288</v>
      </c>
      <c r="H105" s="31">
        <f t="shared" si="142"/>
        <v>43.457142857142856</v>
      </c>
      <c r="I105" s="30">
        <f t="shared" si="143"/>
        <v>0.67901785714285712</v>
      </c>
      <c r="J105" s="29">
        <v>70</v>
      </c>
      <c r="K105" s="31">
        <f t="shared" si="144"/>
        <v>1438</v>
      </c>
      <c r="L105" s="31">
        <f t="shared" si="145"/>
        <v>4480</v>
      </c>
    </row>
    <row r="106" spans="2:12" ht="12.75" customHeight="1" x14ac:dyDescent="0.2">
      <c r="B106" s="140" t="s">
        <v>42</v>
      </c>
      <c r="C106" s="103">
        <v>287</v>
      </c>
      <c r="D106" s="29">
        <v>70</v>
      </c>
      <c r="E106" s="29">
        <v>1</v>
      </c>
      <c r="F106" s="41">
        <v>30</v>
      </c>
      <c r="G106" s="30">
        <f t="shared" si="131"/>
        <v>0.17083333333333334</v>
      </c>
      <c r="H106" s="31">
        <f t="shared" si="132"/>
        <v>19.899999999999999</v>
      </c>
      <c r="I106" s="30">
        <f t="shared" si="133"/>
        <v>0.82916666666666661</v>
      </c>
      <c r="J106" s="29">
        <v>210</v>
      </c>
      <c r="K106" s="31">
        <f t="shared" si="134"/>
        <v>861</v>
      </c>
      <c r="L106" s="31">
        <f t="shared" si="135"/>
        <v>5040</v>
      </c>
    </row>
    <row r="107" spans="2:12" ht="12.75" customHeight="1" x14ac:dyDescent="0.2">
      <c r="B107" s="140" t="s">
        <v>43</v>
      </c>
      <c r="C107" s="103">
        <v>548</v>
      </c>
      <c r="D107" s="29">
        <v>70</v>
      </c>
      <c r="E107" s="29">
        <v>1</v>
      </c>
      <c r="F107" s="41">
        <v>40</v>
      </c>
      <c r="G107" s="30">
        <f t="shared" si="0"/>
        <v>0.24464285714285713</v>
      </c>
      <c r="H107" s="31">
        <f t="shared" si="1"/>
        <v>24.171428571428571</v>
      </c>
      <c r="I107" s="30">
        <f t="shared" si="2"/>
        <v>0.75535714285714284</v>
      </c>
      <c r="J107" s="29">
        <v>210</v>
      </c>
      <c r="K107" s="31">
        <f t="shared" si="3"/>
        <v>1644</v>
      </c>
      <c r="L107" s="31">
        <f t="shared" si="4"/>
        <v>6720</v>
      </c>
    </row>
    <row r="108" spans="2:12" ht="12.75" customHeight="1" x14ac:dyDescent="0.2">
      <c r="B108" s="140" t="s">
        <v>44</v>
      </c>
      <c r="C108" s="103">
        <v>632</v>
      </c>
      <c r="D108" s="29">
        <v>70</v>
      </c>
      <c r="E108" s="29">
        <v>1</v>
      </c>
      <c r="F108" s="41">
        <v>45</v>
      </c>
      <c r="G108" s="30">
        <f t="shared" si="0"/>
        <v>0.25079365079365079</v>
      </c>
      <c r="H108" s="31">
        <f t="shared" si="1"/>
        <v>26.971428571428572</v>
      </c>
      <c r="I108" s="30">
        <f t="shared" si="2"/>
        <v>0.74920634920634921</v>
      </c>
      <c r="J108" s="29">
        <v>70</v>
      </c>
      <c r="K108" s="31">
        <f t="shared" si="3"/>
        <v>632</v>
      </c>
      <c r="L108" s="31">
        <f t="shared" si="4"/>
        <v>2520</v>
      </c>
    </row>
    <row r="109" spans="2:12" ht="12.75" customHeight="1" x14ac:dyDescent="0.2">
      <c r="B109" s="140" t="s">
        <v>164</v>
      </c>
      <c r="C109" s="103">
        <v>227</v>
      </c>
      <c r="D109" s="29">
        <v>70</v>
      </c>
      <c r="E109" s="29">
        <v>1</v>
      </c>
      <c r="F109" s="41">
        <v>25</v>
      </c>
      <c r="G109" s="30">
        <f t="shared" si="0"/>
        <v>0.16214285714285714</v>
      </c>
      <c r="H109" s="31">
        <f t="shared" si="1"/>
        <v>16.757142857142856</v>
      </c>
      <c r="I109" s="30">
        <f t="shared" si="2"/>
        <v>0.83785714285714286</v>
      </c>
      <c r="J109" s="29">
        <v>50</v>
      </c>
      <c r="K109" s="31">
        <f t="shared" si="3"/>
        <v>162.14285714285714</v>
      </c>
      <c r="L109" s="31">
        <f t="shared" si="4"/>
        <v>1000</v>
      </c>
    </row>
    <row r="110" spans="2:12" ht="12.75" customHeight="1" x14ac:dyDescent="0.2">
      <c r="B110" s="140" t="s">
        <v>177</v>
      </c>
      <c r="C110" s="103">
        <v>257</v>
      </c>
      <c r="D110" s="29">
        <v>70</v>
      </c>
      <c r="E110" s="29">
        <v>1</v>
      </c>
      <c r="F110" s="41">
        <v>25</v>
      </c>
      <c r="G110" s="30">
        <f t="shared" si="0"/>
        <v>0.18357142857142858</v>
      </c>
      <c r="H110" s="31">
        <f t="shared" si="1"/>
        <v>16.328571428571429</v>
      </c>
      <c r="I110" s="30">
        <f t="shared" si="2"/>
        <v>0.81642857142857139</v>
      </c>
      <c r="J110" s="29">
        <v>70</v>
      </c>
      <c r="K110" s="31">
        <f t="shared" si="3"/>
        <v>257</v>
      </c>
      <c r="L110" s="31">
        <f t="shared" si="4"/>
        <v>1400</v>
      </c>
    </row>
    <row r="111" spans="2:12" ht="12.75" customHeight="1" x14ac:dyDescent="0.2">
      <c r="B111" s="140" t="s">
        <v>397</v>
      </c>
      <c r="C111" s="103">
        <v>200</v>
      </c>
      <c r="D111" s="29">
        <v>70</v>
      </c>
      <c r="E111" s="29">
        <v>1</v>
      </c>
      <c r="F111" s="41">
        <v>25</v>
      </c>
      <c r="G111" s="30">
        <f t="shared" si="0"/>
        <v>0.14285714285714285</v>
      </c>
      <c r="H111" s="31">
        <f t="shared" si="1"/>
        <v>17.142857142857142</v>
      </c>
      <c r="I111" s="30">
        <f t="shared" si="2"/>
        <v>0.85714285714285721</v>
      </c>
      <c r="J111" s="29">
        <v>70</v>
      </c>
      <c r="K111" s="31">
        <f t="shared" si="3"/>
        <v>200</v>
      </c>
      <c r="L111" s="31">
        <f t="shared" si="4"/>
        <v>1400</v>
      </c>
    </row>
    <row r="112" spans="2:12" ht="12.75" customHeight="1" x14ac:dyDescent="0.2">
      <c r="B112" s="140" t="s">
        <v>135</v>
      </c>
      <c r="C112" s="103">
        <v>201</v>
      </c>
      <c r="D112" s="29">
        <v>70</v>
      </c>
      <c r="E112" s="29">
        <v>1</v>
      </c>
      <c r="F112" s="41">
        <v>18</v>
      </c>
      <c r="G112" s="30">
        <f t="shared" si="0"/>
        <v>0.19940476190476189</v>
      </c>
      <c r="H112" s="31">
        <f t="shared" si="1"/>
        <v>11.528571428571428</v>
      </c>
      <c r="I112" s="30">
        <f t="shared" si="2"/>
        <v>0.80059523809523814</v>
      </c>
      <c r="J112" s="131">
        <v>140</v>
      </c>
      <c r="K112" s="31">
        <f t="shared" si="3"/>
        <v>402</v>
      </c>
      <c r="L112" s="31">
        <f t="shared" si="4"/>
        <v>2016</v>
      </c>
    </row>
    <row r="113" spans="2:12" ht="12.75" customHeight="1" x14ac:dyDescent="0.2">
      <c r="B113" s="140"/>
      <c r="C113" s="103"/>
      <c r="D113" s="29"/>
      <c r="E113" s="29"/>
      <c r="F113" s="41"/>
      <c r="G113" s="30"/>
      <c r="H113" s="31"/>
      <c r="I113" s="30"/>
      <c r="J113" s="29"/>
      <c r="K113" s="31"/>
      <c r="L113" s="31"/>
    </row>
    <row r="114" spans="2:12" ht="12.75" customHeight="1" x14ac:dyDescent="0.2">
      <c r="B114" s="151" t="s">
        <v>32</v>
      </c>
      <c r="C114" s="103"/>
      <c r="D114" s="29"/>
      <c r="E114" s="29"/>
      <c r="F114" s="41"/>
      <c r="G114" s="30"/>
      <c r="H114" s="31"/>
      <c r="I114" s="30"/>
      <c r="J114" s="29"/>
      <c r="K114" s="31"/>
      <c r="L114" s="31"/>
    </row>
    <row r="115" spans="2:12" ht="12.75" customHeight="1" x14ac:dyDescent="0.2">
      <c r="B115" s="140" t="s">
        <v>35</v>
      </c>
      <c r="C115" s="103">
        <v>284</v>
      </c>
      <c r="D115" s="29">
        <v>70</v>
      </c>
      <c r="E115" s="29">
        <v>1</v>
      </c>
      <c r="F115" s="41">
        <v>26</v>
      </c>
      <c r="G115" s="30">
        <f t="shared" ref="G115:G120" si="146">IFERROR((C115/(F115/1.25))*E115/D115,0)</f>
        <v>0.19505494505494506</v>
      </c>
      <c r="H115" s="31">
        <f t="shared" ref="H115:H120" si="147">IFERROR(F115/1.25-(E115/D115*C115),0)</f>
        <v>16.742857142857144</v>
      </c>
      <c r="I115" s="30">
        <f t="shared" ref="I115:I120" si="148">IFERROR(1-G115,0)</f>
        <v>0.80494505494505497</v>
      </c>
      <c r="J115" s="29">
        <v>280</v>
      </c>
      <c r="K115" s="31">
        <f t="shared" ref="K115:K120" si="149">IFERROR((C115*J115)*E115/D115,0)</f>
        <v>1136</v>
      </c>
      <c r="L115" s="31">
        <f t="shared" ref="L115:L120" si="150">F115/1.25*J115</f>
        <v>5824</v>
      </c>
    </row>
    <row r="116" spans="2:12" ht="12.75" customHeight="1" x14ac:dyDescent="0.2">
      <c r="B116" s="140" t="s">
        <v>36</v>
      </c>
      <c r="C116" s="103">
        <v>453</v>
      </c>
      <c r="D116" s="29">
        <v>70</v>
      </c>
      <c r="E116" s="29">
        <v>1</v>
      </c>
      <c r="F116" s="41">
        <v>38</v>
      </c>
      <c r="G116" s="30">
        <f t="shared" si="146"/>
        <v>0.21287593984962408</v>
      </c>
      <c r="H116" s="31">
        <f t="shared" si="147"/>
        <v>23.928571428571427</v>
      </c>
      <c r="I116" s="30">
        <f t="shared" si="148"/>
        <v>0.78712406015037595</v>
      </c>
      <c r="J116" s="29">
        <v>140</v>
      </c>
      <c r="K116" s="31">
        <f t="shared" si="149"/>
        <v>906</v>
      </c>
      <c r="L116" s="31">
        <f t="shared" si="150"/>
        <v>4256</v>
      </c>
    </row>
    <row r="117" spans="2:12" ht="12.75" customHeight="1" x14ac:dyDescent="0.2">
      <c r="B117" s="140" t="s">
        <v>220</v>
      </c>
      <c r="C117" s="103">
        <v>383</v>
      </c>
      <c r="D117" s="29">
        <v>70</v>
      </c>
      <c r="E117" s="29">
        <v>1</v>
      </c>
      <c r="F117" s="41">
        <v>30</v>
      </c>
      <c r="G117" s="30">
        <f t="shared" si="146"/>
        <v>0.22797619047619047</v>
      </c>
      <c r="H117" s="31">
        <f t="shared" si="147"/>
        <v>18.528571428571428</v>
      </c>
      <c r="I117" s="30">
        <f t="shared" si="148"/>
        <v>0.77202380952380956</v>
      </c>
      <c r="J117" s="29">
        <v>70</v>
      </c>
      <c r="K117" s="31">
        <f t="shared" si="149"/>
        <v>383</v>
      </c>
      <c r="L117" s="31">
        <f t="shared" si="150"/>
        <v>1680</v>
      </c>
    </row>
    <row r="118" spans="2:12" ht="12.75" customHeight="1" x14ac:dyDescent="0.2">
      <c r="B118" s="140" t="s">
        <v>227</v>
      </c>
      <c r="C118" s="103">
        <v>445</v>
      </c>
      <c r="D118" s="29">
        <v>50</v>
      </c>
      <c r="E118" s="29">
        <v>1</v>
      </c>
      <c r="F118" s="41">
        <v>38</v>
      </c>
      <c r="G118" s="30">
        <f t="shared" ref="G118" si="151">IFERROR((C118/(F118/1.25))*E118/D118,0)</f>
        <v>0.29276315789473684</v>
      </c>
      <c r="H118" s="31">
        <f t="shared" ref="H118" si="152">IFERROR(F118/1.25-(E118/D118*C118),0)</f>
        <v>21.5</v>
      </c>
      <c r="I118" s="30">
        <f t="shared" ref="I118" si="153">IFERROR(1-G118,0)</f>
        <v>0.70723684210526316</v>
      </c>
      <c r="J118" s="29">
        <v>50</v>
      </c>
      <c r="K118" s="31">
        <f t="shared" ref="K118" si="154">IFERROR((C118*J118)*E118/D118,0)</f>
        <v>445</v>
      </c>
      <c r="L118" s="31">
        <f t="shared" ref="L118" si="155">F118/1.25*J118</f>
        <v>1520</v>
      </c>
    </row>
    <row r="119" spans="2:12" ht="12.75" customHeight="1" x14ac:dyDescent="0.2">
      <c r="B119" s="140" t="s">
        <v>379</v>
      </c>
      <c r="C119" s="103">
        <v>318</v>
      </c>
      <c r="D119" s="29">
        <v>50</v>
      </c>
      <c r="E119" s="29">
        <v>1</v>
      </c>
      <c r="F119" s="41">
        <v>38</v>
      </c>
      <c r="G119" s="30">
        <f t="shared" si="146"/>
        <v>0.20921052631578949</v>
      </c>
      <c r="H119" s="31">
        <f t="shared" si="147"/>
        <v>24.04</v>
      </c>
      <c r="I119" s="30">
        <f t="shared" si="148"/>
        <v>0.79078947368421049</v>
      </c>
      <c r="J119" s="29">
        <v>100</v>
      </c>
      <c r="K119" s="31">
        <f t="shared" si="149"/>
        <v>636</v>
      </c>
      <c r="L119" s="31">
        <f t="shared" si="150"/>
        <v>3040</v>
      </c>
    </row>
    <row r="120" spans="2:12" ht="12.75" customHeight="1" x14ac:dyDescent="0.2">
      <c r="B120" s="140" t="s">
        <v>283</v>
      </c>
      <c r="C120" s="103">
        <v>293</v>
      </c>
      <c r="D120" s="29">
        <v>70</v>
      </c>
      <c r="E120" s="29">
        <v>1</v>
      </c>
      <c r="F120" s="41">
        <v>25</v>
      </c>
      <c r="G120" s="30">
        <f t="shared" si="146"/>
        <v>0.2092857142857143</v>
      </c>
      <c r="H120" s="31">
        <f t="shared" si="147"/>
        <v>15.814285714285713</v>
      </c>
      <c r="I120" s="30">
        <f t="shared" si="148"/>
        <v>0.7907142857142857</v>
      </c>
      <c r="J120" s="29">
        <v>140</v>
      </c>
      <c r="K120" s="31">
        <f t="shared" si="149"/>
        <v>586</v>
      </c>
      <c r="L120" s="31">
        <f t="shared" si="150"/>
        <v>2800</v>
      </c>
    </row>
    <row r="121" spans="2:12" ht="12.75" customHeight="1" x14ac:dyDescent="0.2">
      <c r="B121" s="140" t="s">
        <v>284</v>
      </c>
      <c r="C121" s="103">
        <v>460</v>
      </c>
      <c r="D121" s="29">
        <v>70</v>
      </c>
      <c r="E121" s="29">
        <v>1</v>
      </c>
      <c r="F121" s="41">
        <v>28</v>
      </c>
      <c r="G121" s="30">
        <f t="shared" ref="G121" si="156">IFERROR((C121/(F121/1.25))*E121/D121,0)</f>
        <v>0.29336734693877553</v>
      </c>
      <c r="H121" s="31">
        <f t="shared" ref="H121" si="157">IFERROR(F121/1.25-(E121/D121*C121),0)</f>
        <v>15.828571428571427</v>
      </c>
      <c r="I121" s="30">
        <f t="shared" ref="I121" si="158">IFERROR(1-G121,0)</f>
        <v>0.70663265306122447</v>
      </c>
      <c r="J121" s="29">
        <v>140</v>
      </c>
      <c r="K121" s="31">
        <f t="shared" ref="K121" si="159">IFERROR((C121*J121)*E121/D121,0)</f>
        <v>920</v>
      </c>
      <c r="L121" s="31">
        <f t="shared" ref="L121" si="160">F121/1.25*J121</f>
        <v>3136</v>
      </c>
    </row>
    <row r="122" spans="2:12" ht="12.75" customHeight="1" x14ac:dyDescent="0.2">
      <c r="B122" s="140" t="s">
        <v>228</v>
      </c>
      <c r="C122" s="103">
        <v>1033</v>
      </c>
      <c r="D122" s="29">
        <v>70</v>
      </c>
      <c r="E122" s="29">
        <v>1</v>
      </c>
      <c r="F122" s="41">
        <v>60</v>
      </c>
      <c r="G122" s="30">
        <f t="shared" ref="G122" si="161">IFERROR((C122/(F122/1.25))*E122/D122,0)</f>
        <v>0.30744047619047615</v>
      </c>
      <c r="H122" s="31">
        <f t="shared" ref="H122" si="162">IFERROR(F122/1.25-(E122/D122*C122),0)</f>
        <v>33.242857142857147</v>
      </c>
      <c r="I122" s="30">
        <f t="shared" ref="I122" si="163">IFERROR(1-G122,0)</f>
        <v>0.6925595238095239</v>
      </c>
      <c r="J122" s="29">
        <v>70</v>
      </c>
      <c r="K122" s="31">
        <f t="shared" ref="K122" si="164">IFERROR((C122*J122)*E122/D122,0)</f>
        <v>1033</v>
      </c>
      <c r="L122" s="31">
        <f t="shared" ref="L122" si="165">F122/1.25*J122</f>
        <v>3360</v>
      </c>
    </row>
    <row r="123" spans="2:12" ht="12.75" customHeight="1" x14ac:dyDescent="0.2">
      <c r="B123" s="140"/>
      <c r="C123" s="103"/>
      <c r="D123" s="29"/>
      <c r="E123" s="29"/>
      <c r="F123" s="41"/>
      <c r="G123" s="30"/>
      <c r="H123" s="31"/>
      <c r="I123" s="30"/>
      <c r="J123" s="29"/>
      <c r="K123" s="31"/>
      <c r="L123" s="31"/>
    </row>
    <row r="124" spans="2:12" ht="12.75" customHeight="1" x14ac:dyDescent="0.2">
      <c r="B124" s="151" t="s">
        <v>31</v>
      </c>
      <c r="C124" s="103"/>
      <c r="D124" s="29"/>
      <c r="E124" s="29"/>
      <c r="F124" s="41"/>
      <c r="G124" s="30"/>
      <c r="H124" s="31"/>
      <c r="I124" s="30"/>
      <c r="J124" s="29"/>
      <c r="K124" s="31"/>
      <c r="L124" s="31"/>
    </row>
    <row r="125" spans="2:12" ht="12.75" customHeight="1" x14ac:dyDescent="0.2">
      <c r="B125" s="140" t="s">
        <v>237</v>
      </c>
      <c r="C125" s="103">
        <v>440</v>
      </c>
      <c r="D125" s="29">
        <v>50</v>
      </c>
      <c r="E125" s="29">
        <v>1</v>
      </c>
      <c r="F125" s="41">
        <v>40</v>
      </c>
      <c r="G125" s="30">
        <f t="shared" ref="G125" si="166">IFERROR((C125/(F125/1.25))*E125/D125,0)</f>
        <v>0.27500000000000002</v>
      </c>
      <c r="H125" s="31">
        <f t="shared" ref="H125" si="167">IFERROR(F125/1.25-(E125/D125*C125),0)</f>
        <v>23.2</v>
      </c>
      <c r="I125" s="30">
        <f t="shared" ref="I125" si="168">IFERROR(1-G125,0)</f>
        <v>0.72499999999999998</v>
      </c>
      <c r="J125" s="29">
        <v>50</v>
      </c>
      <c r="K125" s="31">
        <f t="shared" ref="K125" si="169">IFERROR((C125*J125)*E125/D125,0)</f>
        <v>440</v>
      </c>
      <c r="L125" s="31">
        <f t="shared" ref="L125" si="170">F125/1.25*J125</f>
        <v>1600</v>
      </c>
    </row>
    <row r="126" spans="2:12" ht="12.75" customHeight="1" x14ac:dyDescent="0.2">
      <c r="B126" s="140"/>
      <c r="C126" s="103"/>
      <c r="D126" s="29"/>
      <c r="E126" s="29"/>
      <c r="F126" s="41"/>
      <c r="G126" s="30"/>
      <c r="H126" s="31"/>
      <c r="I126" s="30"/>
      <c r="J126" s="29"/>
      <c r="K126" s="31"/>
      <c r="L126" s="31"/>
    </row>
    <row r="127" spans="2:12" ht="12.75" customHeight="1" x14ac:dyDescent="0.2">
      <c r="B127" s="141" t="s">
        <v>131</v>
      </c>
      <c r="C127" s="103"/>
      <c r="D127" s="29"/>
      <c r="E127" s="29"/>
      <c r="F127" s="41"/>
      <c r="G127" s="30"/>
      <c r="H127" s="31"/>
      <c r="I127" s="30"/>
      <c r="J127" s="29"/>
      <c r="K127" s="31"/>
      <c r="L127" s="31"/>
    </row>
    <row r="128" spans="2:12" ht="12.75" customHeight="1" x14ac:dyDescent="0.2">
      <c r="B128" s="140" t="s">
        <v>132</v>
      </c>
      <c r="C128" s="103">
        <v>179</v>
      </c>
      <c r="D128" s="29">
        <v>70</v>
      </c>
      <c r="E128" s="29">
        <v>1</v>
      </c>
      <c r="F128" s="41">
        <v>25</v>
      </c>
      <c r="G128" s="30">
        <f t="shared" ref="G128:G129" si="171">IFERROR((C128/(F128/1.25))*E128/D128,0)</f>
        <v>0.12785714285714284</v>
      </c>
      <c r="H128" s="31">
        <f t="shared" ref="H128:H129" si="172">IFERROR(F128/1.25-(E128/D128*C128),0)</f>
        <v>17.442857142857143</v>
      </c>
      <c r="I128" s="30">
        <f t="shared" ref="I128:I129" si="173">IFERROR(1-G128,0)</f>
        <v>0.87214285714285711</v>
      </c>
      <c r="J128" s="29">
        <v>350</v>
      </c>
      <c r="K128" s="31">
        <f t="shared" ref="K128:K129" si="174">IFERROR((C128*J128)*E128/D128,0)</f>
        <v>895</v>
      </c>
      <c r="L128" s="31">
        <f t="shared" ref="L128:L129" si="175">F128/1.25*J128</f>
        <v>7000</v>
      </c>
    </row>
    <row r="129" spans="2:12" ht="12.75" customHeight="1" x14ac:dyDescent="0.2">
      <c r="B129" s="140" t="s">
        <v>133</v>
      </c>
      <c r="C129" s="103">
        <v>186</v>
      </c>
      <c r="D129" s="29">
        <v>70</v>
      </c>
      <c r="E129" s="29">
        <v>1</v>
      </c>
      <c r="F129" s="41">
        <v>25</v>
      </c>
      <c r="G129" s="30">
        <f t="shared" si="171"/>
        <v>0.13285714285714287</v>
      </c>
      <c r="H129" s="31">
        <f t="shared" si="172"/>
        <v>17.342857142857142</v>
      </c>
      <c r="I129" s="30">
        <f t="shared" si="173"/>
        <v>0.8671428571428571</v>
      </c>
      <c r="J129" s="29">
        <v>420</v>
      </c>
      <c r="K129" s="31">
        <f t="shared" si="174"/>
        <v>1116</v>
      </c>
      <c r="L129" s="31">
        <f t="shared" si="175"/>
        <v>8400</v>
      </c>
    </row>
    <row r="130" spans="2:12" ht="12.75" customHeight="1" x14ac:dyDescent="0.2">
      <c r="B130" s="140" t="s">
        <v>184</v>
      </c>
      <c r="C130" s="103">
        <v>402</v>
      </c>
      <c r="D130" s="29">
        <v>70</v>
      </c>
      <c r="E130" s="29">
        <v>1</v>
      </c>
      <c r="F130" s="41">
        <v>36</v>
      </c>
      <c r="G130" s="30">
        <f t="shared" ref="G130" si="176">IFERROR((C130/(F130/1.25))*E130/D130,0)</f>
        <v>0.19940476190476189</v>
      </c>
      <c r="H130" s="31">
        <f t="shared" ref="H130" si="177">IFERROR(F130/1.25-(E130/D130*C130),0)</f>
        <v>23.057142857142857</v>
      </c>
      <c r="I130" s="30">
        <f t="shared" ref="I130" si="178">IFERROR(1-G130,0)</f>
        <v>0.80059523809523814</v>
      </c>
      <c r="J130" s="29">
        <v>140</v>
      </c>
      <c r="K130" s="31">
        <f t="shared" ref="K130" si="179">IFERROR((C130*J130)*E130/D130,0)</f>
        <v>804</v>
      </c>
      <c r="L130" s="31">
        <f t="shared" ref="L130" si="180">F130/1.25*J130</f>
        <v>4032</v>
      </c>
    </row>
    <row r="131" spans="2:12" ht="12.75" customHeight="1" x14ac:dyDescent="0.2">
      <c r="B131" s="140" t="s">
        <v>423</v>
      </c>
      <c r="C131" s="103">
        <v>150</v>
      </c>
      <c r="D131" s="29">
        <v>50</v>
      </c>
      <c r="E131" s="29">
        <v>1</v>
      </c>
      <c r="F131" s="41">
        <v>25</v>
      </c>
      <c r="G131" s="30">
        <f t="shared" ref="G131" si="181">IFERROR((C131/(F131/1.25))*E131/D131,0)</f>
        <v>0.15</v>
      </c>
      <c r="H131" s="31">
        <f t="shared" ref="H131" si="182">IFERROR(F131/1.25-(E131/D131*C131),0)</f>
        <v>17</v>
      </c>
      <c r="I131" s="30">
        <f t="shared" ref="I131" si="183">IFERROR(1-G131,0)</f>
        <v>0.85</v>
      </c>
      <c r="J131" s="29">
        <v>50</v>
      </c>
      <c r="K131" s="31">
        <f t="shared" ref="K131" si="184">IFERROR((C131*J131)*E131/D131,0)</f>
        <v>150</v>
      </c>
      <c r="L131" s="31">
        <f t="shared" ref="L131" si="185">F131/1.25*J131</f>
        <v>1000</v>
      </c>
    </row>
    <row r="132" spans="2:12" ht="12.75" customHeight="1" x14ac:dyDescent="0.2">
      <c r="B132" s="140"/>
      <c r="C132" s="103"/>
      <c r="D132" s="29"/>
      <c r="E132" s="29"/>
      <c r="F132" s="41"/>
      <c r="G132" s="30"/>
      <c r="H132" s="31"/>
      <c r="I132" s="30"/>
      <c r="J132" s="29"/>
      <c r="K132" s="31"/>
      <c r="L132" s="31"/>
    </row>
    <row r="133" spans="2:12" ht="12.75" customHeight="1" x14ac:dyDescent="0.2">
      <c r="B133" s="151" t="s">
        <v>34</v>
      </c>
      <c r="C133" s="103"/>
      <c r="D133" s="29"/>
      <c r="E133" s="29"/>
      <c r="F133" s="41"/>
      <c r="G133" s="30"/>
      <c r="H133" s="31"/>
      <c r="I133" s="30"/>
      <c r="J133" s="29"/>
      <c r="K133" s="31"/>
      <c r="L133" s="31"/>
    </row>
    <row r="134" spans="2:12" ht="12.75" customHeight="1" x14ac:dyDescent="0.2">
      <c r="B134" s="140" t="s">
        <v>102</v>
      </c>
      <c r="C134" s="103">
        <v>23</v>
      </c>
      <c r="D134" s="29">
        <v>5</v>
      </c>
      <c r="E134" s="29">
        <v>5</v>
      </c>
      <c r="F134" s="41">
        <v>115</v>
      </c>
      <c r="G134" s="30">
        <f t="shared" si="0"/>
        <v>0.25</v>
      </c>
      <c r="H134" s="31">
        <f t="shared" si="1"/>
        <v>69</v>
      </c>
      <c r="I134" s="30">
        <f t="shared" si="2"/>
        <v>0.75</v>
      </c>
      <c r="J134" s="29">
        <v>120</v>
      </c>
      <c r="K134" s="31">
        <f t="shared" si="3"/>
        <v>2760</v>
      </c>
      <c r="L134" s="31">
        <f t="shared" si="4"/>
        <v>11040</v>
      </c>
    </row>
    <row r="135" spans="2:12" ht="12.75" customHeight="1" x14ac:dyDescent="0.2">
      <c r="B135" s="140" t="s">
        <v>210</v>
      </c>
      <c r="C135" s="103">
        <v>225</v>
      </c>
      <c r="D135" s="29">
        <v>50</v>
      </c>
      <c r="E135" s="29">
        <v>1</v>
      </c>
      <c r="F135" s="41">
        <v>23</v>
      </c>
      <c r="G135" s="30">
        <f t="shared" si="0"/>
        <v>0.24456521739130438</v>
      </c>
      <c r="H135" s="31">
        <f t="shared" si="1"/>
        <v>13.899999999999999</v>
      </c>
      <c r="I135" s="30">
        <f t="shared" si="2"/>
        <v>0.75543478260869557</v>
      </c>
      <c r="J135" s="29">
        <v>650</v>
      </c>
      <c r="K135" s="31">
        <f t="shared" si="3"/>
        <v>2925</v>
      </c>
      <c r="L135" s="31">
        <f t="shared" si="4"/>
        <v>11959.999999999998</v>
      </c>
    </row>
    <row r="136" spans="2:12" ht="12.75" customHeight="1" x14ac:dyDescent="0.2">
      <c r="B136" s="140" t="s">
        <v>103</v>
      </c>
      <c r="C136" s="103">
        <v>21</v>
      </c>
      <c r="D136" s="29">
        <v>5</v>
      </c>
      <c r="E136" s="29">
        <v>5</v>
      </c>
      <c r="F136" s="41">
        <v>115</v>
      </c>
      <c r="G136" s="30">
        <f t="shared" si="0"/>
        <v>0.22826086956521738</v>
      </c>
      <c r="H136" s="31">
        <f t="shared" si="1"/>
        <v>71</v>
      </c>
      <c r="I136" s="30">
        <f t="shared" si="2"/>
        <v>0.77173913043478259</v>
      </c>
      <c r="J136" s="29">
        <v>4</v>
      </c>
      <c r="K136" s="31">
        <f t="shared" si="3"/>
        <v>84</v>
      </c>
      <c r="L136" s="31">
        <f t="shared" si="4"/>
        <v>368</v>
      </c>
    </row>
    <row r="137" spans="2:12" ht="12.75" customHeight="1" x14ac:dyDescent="0.2">
      <c r="B137" s="140" t="s">
        <v>104</v>
      </c>
      <c r="C137" s="103">
        <v>20</v>
      </c>
      <c r="D137" s="29">
        <v>5</v>
      </c>
      <c r="E137" s="29">
        <v>5</v>
      </c>
      <c r="F137" s="41">
        <v>115</v>
      </c>
      <c r="G137" s="30">
        <f t="shared" si="0"/>
        <v>0.21739130434782608</v>
      </c>
      <c r="H137" s="31">
        <f t="shared" si="1"/>
        <v>72</v>
      </c>
      <c r="I137" s="30">
        <f t="shared" si="2"/>
        <v>0.78260869565217395</v>
      </c>
      <c r="J137" s="29">
        <v>22</v>
      </c>
      <c r="K137" s="31">
        <f t="shared" si="3"/>
        <v>440</v>
      </c>
      <c r="L137" s="31">
        <f t="shared" si="4"/>
        <v>2024</v>
      </c>
    </row>
    <row r="138" spans="2:12" ht="12.75" customHeight="1" x14ac:dyDescent="0.2">
      <c r="B138" s="140" t="s">
        <v>112</v>
      </c>
      <c r="C138" s="103">
        <v>20</v>
      </c>
      <c r="D138" s="29">
        <v>5</v>
      </c>
      <c r="E138" s="29">
        <v>5</v>
      </c>
      <c r="F138" s="41">
        <v>115</v>
      </c>
      <c r="G138" s="30">
        <f t="shared" ref="G138" si="186">IFERROR((C138/(F138/1.25))*E138/D138,0)</f>
        <v>0.21739130434782608</v>
      </c>
      <c r="H138" s="31">
        <f t="shared" ref="H138" si="187">IFERROR(F138/1.25-(E138/D138*C138),0)</f>
        <v>72</v>
      </c>
      <c r="I138" s="30">
        <f t="shared" ref="I138" si="188">IFERROR(1-G138,0)</f>
        <v>0.78260869565217395</v>
      </c>
      <c r="J138" s="29">
        <v>27</v>
      </c>
      <c r="K138" s="31">
        <f t="shared" ref="K138" si="189">IFERROR((C138*J138)*E138/D138,0)</f>
        <v>540</v>
      </c>
      <c r="L138" s="31">
        <f t="shared" ref="L138" si="190">F138/1.25*J138</f>
        <v>2484</v>
      </c>
    </row>
    <row r="139" spans="2:12" ht="12.75" customHeight="1" x14ac:dyDescent="0.2">
      <c r="B139" s="140" t="s">
        <v>101</v>
      </c>
      <c r="C139" s="103">
        <v>20</v>
      </c>
      <c r="D139" s="29">
        <v>5</v>
      </c>
      <c r="E139" s="29">
        <v>5</v>
      </c>
      <c r="F139" s="41">
        <v>115</v>
      </c>
      <c r="G139" s="30">
        <f t="shared" ref="G139" si="191">IFERROR((C139/(F139/1.25))*E139/D139,0)</f>
        <v>0.21739130434782608</v>
      </c>
      <c r="H139" s="31">
        <f t="shared" ref="H139" si="192">IFERROR(F139/1.25-(E139/D139*C139),0)</f>
        <v>72</v>
      </c>
      <c r="I139" s="30">
        <f t="shared" ref="I139" si="193">IFERROR(1-G139,0)</f>
        <v>0.78260869565217395</v>
      </c>
      <c r="J139" s="29">
        <v>14</v>
      </c>
      <c r="K139" s="31">
        <f t="shared" ref="K139" si="194">IFERROR((C139*J139)*E139/D139,0)</f>
        <v>280</v>
      </c>
      <c r="L139" s="31">
        <f t="shared" ref="L139" si="195">F139/1.25*J139</f>
        <v>1288</v>
      </c>
    </row>
    <row r="140" spans="2:12" ht="12.75" customHeight="1" x14ac:dyDescent="0.2">
      <c r="B140" s="140" t="s">
        <v>398</v>
      </c>
      <c r="C140" s="103">
        <v>20</v>
      </c>
      <c r="D140" s="29">
        <v>5</v>
      </c>
      <c r="E140" s="29">
        <v>5</v>
      </c>
      <c r="F140" s="41">
        <v>115</v>
      </c>
      <c r="G140" s="30">
        <v>0.02</v>
      </c>
      <c r="H140" s="31">
        <f t="shared" ref="H140" si="196">IFERROR(F140/1.25-(E140/D140*C140),0)</f>
        <v>72</v>
      </c>
      <c r="I140" s="30">
        <f t="shared" ref="I140" si="197">IFERROR(1-G140,0)</f>
        <v>0.98</v>
      </c>
      <c r="J140" s="29">
        <v>53</v>
      </c>
      <c r="K140" s="31">
        <f t="shared" ref="K140" si="198">IFERROR((C140*J140)*E140/D140,0)</f>
        <v>1060</v>
      </c>
      <c r="L140" s="31">
        <f t="shared" ref="L140" si="199">F140/1.25*J140</f>
        <v>4876</v>
      </c>
    </row>
    <row r="141" spans="2:12" ht="12.75" customHeight="1" x14ac:dyDescent="0.2">
      <c r="B141" s="140" t="s">
        <v>113</v>
      </c>
      <c r="C141" s="103">
        <v>168</v>
      </c>
      <c r="D141" s="29">
        <v>50</v>
      </c>
      <c r="E141" s="29">
        <v>1</v>
      </c>
      <c r="F141" s="41">
        <v>23</v>
      </c>
      <c r="G141" s="30">
        <f t="shared" si="0"/>
        <v>0.18260869565217394</v>
      </c>
      <c r="H141" s="31">
        <f t="shared" si="1"/>
        <v>15.04</v>
      </c>
      <c r="I141" s="30">
        <f t="shared" si="2"/>
        <v>0.81739130434782603</v>
      </c>
      <c r="J141" s="29">
        <v>100</v>
      </c>
      <c r="K141" s="31">
        <f t="shared" si="3"/>
        <v>336</v>
      </c>
      <c r="L141" s="31">
        <f t="shared" si="4"/>
        <v>1839.9999999999998</v>
      </c>
    </row>
    <row r="142" spans="2:12" ht="12.75" customHeight="1" x14ac:dyDescent="0.2">
      <c r="B142" s="140" t="s">
        <v>114</v>
      </c>
      <c r="C142" s="103">
        <v>167</v>
      </c>
      <c r="D142" s="29">
        <v>50</v>
      </c>
      <c r="E142" s="29">
        <v>1</v>
      </c>
      <c r="F142" s="41">
        <v>23</v>
      </c>
      <c r="G142" s="30">
        <f t="shared" si="0"/>
        <v>0.18152173913043479</v>
      </c>
      <c r="H142" s="31">
        <f t="shared" si="1"/>
        <v>15.059999999999999</v>
      </c>
      <c r="I142" s="30">
        <f t="shared" si="2"/>
        <v>0.81847826086956521</v>
      </c>
      <c r="J142" s="29">
        <v>50</v>
      </c>
      <c r="K142" s="31">
        <f t="shared" si="3"/>
        <v>167</v>
      </c>
      <c r="L142" s="31">
        <f t="shared" si="4"/>
        <v>919.99999999999989</v>
      </c>
    </row>
    <row r="143" spans="2:12" ht="12.75" customHeight="1" x14ac:dyDescent="0.2">
      <c r="B143" s="140" t="s">
        <v>399</v>
      </c>
      <c r="C143" s="103">
        <v>20</v>
      </c>
      <c r="D143" s="29">
        <v>5</v>
      </c>
      <c r="E143" s="29">
        <v>5</v>
      </c>
      <c r="F143" s="41">
        <v>115</v>
      </c>
      <c r="G143" s="30">
        <v>0.02</v>
      </c>
      <c r="H143" s="31">
        <f t="shared" si="1"/>
        <v>72</v>
      </c>
      <c r="I143" s="30">
        <f t="shared" si="2"/>
        <v>0.98</v>
      </c>
      <c r="J143" s="29">
        <v>14</v>
      </c>
      <c r="K143" s="31">
        <f t="shared" si="3"/>
        <v>280</v>
      </c>
      <c r="L143" s="31">
        <f t="shared" si="4"/>
        <v>1288</v>
      </c>
    </row>
    <row r="144" spans="2:12" ht="12.75" customHeight="1" x14ac:dyDescent="0.2">
      <c r="B144" s="140" t="s">
        <v>115</v>
      </c>
      <c r="C144" s="103">
        <v>168</v>
      </c>
      <c r="D144" s="29">
        <v>50</v>
      </c>
      <c r="E144" s="29">
        <v>1</v>
      </c>
      <c r="F144" s="41">
        <v>23</v>
      </c>
      <c r="G144" s="30">
        <f t="shared" si="0"/>
        <v>0.18260869565217394</v>
      </c>
      <c r="H144" s="31">
        <f t="shared" si="1"/>
        <v>15.04</v>
      </c>
      <c r="I144" s="30">
        <f t="shared" si="2"/>
        <v>0.81739130434782603</v>
      </c>
      <c r="J144" s="29">
        <v>100</v>
      </c>
      <c r="K144" s="31">
        <f t="shared" si="3"/>
        <v>336</v>
      </c>
      <c r="L144" s="31">
        <f t="shared" si="4"/>
        <v>1839.9999999999998</v>
      </c>
    </row>
    <row r="145" spans="2:12" ht="12.75" customHeight="1" x14ac:dyDescent="0.2">
      <c r="B145" s="140" t="s">
        <v>116</v>
      </c>
      <c r="C145" s="103">
        <v>169</v>
      </c>
      <c r="D145" s="29">
        <v>50</v>
      </c>
      <c r="E145" s="29">
        <v>1</v>
      </c>
      <c r="F145" s="41">
        <v>23</v>
      </c>
      <c r="G145" s="30">
        <f t="shared" si="0"/>
        <v>0.18369565217391304</v>
      </c>
      <c r="H145" s="31">
        <f t="shared" si="1"/>
        <v>15.02</v>
      </c>
      <c r="I145" s="30">
        <f t="shared" si="2"/>
        <v>0.81630434782608696</v>
      </c>
      <c r="J145" s="29">
        <v>50</v>
      </c>
      <c r="K145" s="31">
        <f t="shared" si="3"/>
        <v>169</v>
      </c>
      <c r="L145" s="31">
        <f t="shared" si="4"/>
        <v>919.99999999999989</v>
      </c>
    </row>
    <row r="146" spans="2:12" ht="12.75" customHeight="1" x14ac:dyDescent="0.2">
      <c r="B146" s="140"/>
      <c r="C146" s="103"/>
      <c r="D146" s="29"/>
      <c r="E146" s="29"/>
      <c r="F146" s="41"/>
      <c r="G146" s="30"/>
      <c r="H146" s="31"/>
      <c r="I146" s="30"/>
      <c r="J146" s="29"/>
      <c r="K146" s="31"/>
      <c r="L146" s="31"/>
    </row>
    <row r="147" spans="2:12" ht="12.75" customHeight="1" x14ac:dyDescent="0.2">
      <c r="B147" s="141" t="s">
        <v>122</v>
      </c>
      <c r="C147" s="103"/>
      <c r="D147" s="29"/>
      <c r="E147" s="29"/>
      <c r="F147" s="41"/>
      <c r="G147" s="30"/>
      <c r="H147" s="31"/>
      <c r="I147" s="30"/>
      <c r="J147" s="29"/>
      <c r="K147" s="31"/>
      <c r="L147" s="31"/>
    </row>
    <row r="148" spans="2:12" ht="12.75" customHeight="1" x14ac:dyDescent="0.2">
      <c r="B148" s="140" t="s">
        <v>263</v>
      </c>
      <c r="C148" s="103">
        <v>450</v>
      </c>
      <c r="D148" s="29">
        <v>70</v>
      </c>
      <c r="E148" s="29">
        <v>1</v>
      </c>
      <c r="F148" s="41">
        <v>25</v>
      </c>
      <c r="G148" s="30">
        <f t="shared" si="0"/>
        <v>0.32142857142857145</v>
      </c>
      <c r="H148" s="31">
        <f t="shared" si="1"/>
        <v>13.571428571428573</v>
      </c>
      <c r="I148" s="30">
        <f t="shared" si="2"/>
        <v>0.6785714285714286</v>
      </c>
      <c r="J148" s="29">
        <v>70</v>
      </c>
      <c r="K148" s="31">
        <f t="shared" si="3"/>
        <v>450</v>
      </c>
      <c r="L148" s="31">
        <f t="shared" si="4"/>
        <v>1400</v>
      </c>
    </row>
    <row r="149" spans="2:12" ht="12.75" customHeight="1" x14ac:dyDescent="0.2">
      <c r="B149" s="140" t="s">
        <v>400</v>
      </c>
      <c r="C149" s="103">
        <v>214</v>
      </c>
      <c r="D149" s="29">
        <v>70</v>
      </c>
      <c r="E149" s="29">
        <v>1</v>
      </c>
      <c r="F149" s="41">
        <v>25</v>
      </c>
      <c r="G149" s="30">
        <f t="shared" ref="G149" si="200">IFERROR((C149/(F149/1.25))*E149/D149,0)</f>
        <v>0.15285714285714286</v>
      </c>
      <c r="H149" s="31">
        <f t="shared" ref="H149" si="201">IFERROR(F149/1.25-(E149/D149*C149),0)</f>
        <v>16.942857142857143</v>
      </c>
      <c r="I149" s="30">
        <f t="shared" ref="I149" si="202">IFERROR(1-G149,0)</f>
        <v>0.8471428571428572</v>
      </c>
      <c r="J149" s="29">
        <v>210</v>
      </c>
      <c r="K149" s="31">
        <f t="shared" ref="K149" si="203">IFERROR((C149*J149)*E149/D149,0)</f>
        <v>642</v>
      </c>
      <c r="L149" s="31">
        <f t="shared" ref="L149" si="204">F149/1.25*J149</f>
        <v>4200</v>
      </c>
    </row>
    <row r="150" spans="2:12" ht="12.75" customHeight="1" x14ac:dyDescent="0.2">
      <c r="B150" s="140" t="s">
        <v>401</v>
      </c>
      <c r="C150" s="103">
        <v>417</v>
      </c>
      <c r="D150" s="29">
        <v>70</v>
      </c>
      <c r="E150" s="29">
        <v>1</v>
      </c>
      <c r="F150" s="41">
        <v>25</v>
      </c>
      <c r="G150" s="30">
        <f t="shared" ref="G150" si="205">IFERROR((C150/(F150/1.25))*E150/D150,0)</f>
        <v>0.29785714285714288</v>
      </c>
      <c r="H150" s="31">
        <f t="shared" ref="H150" si="206">IFERROR(F150/1.25-(E150/D150*C150),0)</f>
        <v>14.042857142857143</v>
      </c>
      <c r="I150" s="30">
        <f t="shared" ref="I150" si="207">IFERROR(1-G150,0)</f>
        <v>0.70214285714285718</v>
      </c>
      <c r="J150" s="29">
        <v>70</v>
      </c>
      <c r="K150" s="31">
        <f t="shared" ref="K150" si="208">IFERROR((C150*J150)*E150/D150,0)</f>
        <v>417</v>
      </c>
      <c r="L150" s="31">
        <f t="shared" ref="L150" si="209">F150/1.25*J150</f>
        <v>1400</v>
      </c>
    </row>
    <row r="151" spans="2:12" x14ac:dyDescent="0.2">
      <c r="B151" s="33"/>
      <c r="G151" s="30"/>
      <c r="H151" s="31"/>
      <c r="I151" s="30"/>
      <c r="J151" s="29"/>
      <c r="K151" s="31"/>
      <c r="L151" s="31"/>
    </row>
    <row r="152" spans="2:12" x14ac:dyDescent="0.2">
      <c r="I152" s="37" t="s">
        <v>23</v>
      </c>
      <c r="J152" s="109">
        <f>SUM(J10:J150)</f>
        <v>15229</v>
      </c>
      <c r="K152" s="39">
        <f>SUM(K10:K150)</f>
        <v>83371.342857142852</v>
      </c>
      <c r="L152" s="39">
        <f>SUM(L10:L150)</f>
        <v>392268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1"/>
  <sheetViews>
    <sheetView workbookViewId="0">
      <pane ySplit="8" topLeftCell="A9" activePane="bottomLeft" state="frozen"/>
      <selection activeCell="B1" sqref="B1"/>
      <selection pane="bottomLeft" activeCell="G31" sqref="G31"/>
    </sheetView>
  </sheetViews>
  <sheetFormatPr baseColWidth="10" defaultColWidth="8.83203125" defaultRowHeight="15" x14ac:dyDescent="0.2"/>
  <cols>
    <col min="1" max="1" width="2.1640625" customWidth="1"/>
    <col min="2" max="2" width="28.1640625" customWidth="1"/>
    <col min="3" max="3" width="14.33203125" style="90" bestFit="1" customWidth="1"/>
    <col min="4" max="4" width="8.5" style="16" bestFit="1" customWidth="1"/>
    <col min="5" max="5" width="13.5" style="16" bestFit="1" customWidth="1"/>
    <col min="6" max="6" width="8.5" style="15" bestFit="1" customWidth="1"/>
    <col min="7" max="7" width="20.1640625" style="17" bestFit="1" customWidth="1"/>
    <col min="8" max="8" width="9.6640625" style="15" customWidth="1"/>
    <col min="9" max="9" width="8.1640625" style="18" customWidth="1"/>
    <col min="10" max="10" width="5.83203125" customWidth="1"/>
    <col min="11" max="12" width="14.33203125" bestFit="1" customWidth="1"/>
  </cols>
  <sheetData>
    <row r="2" spans="1:12" ht="19" x14ac:dyDescent="0.25">
      <c r="B2" s="14" t="s">
        <v>0</v>
      </c>
      <c r="E2" s="5" t="s">
        <v>1</v>
      </c>
    </row>
    <row r="3" spans="1:12" x14ac:dyDescent="0.2">
      <c r="C3" s="110"/>
      <c r="E3" s="9" t="s">
        <v>2</v>
      </c>
      <c r="G3" s="16" t="s">
        <v>3</v>
      </c>
      <c r="H3" s="18"/>
    </row>
    <row r="4" spans="1:12" x14ac:dyDescent="0.2">
      <c r="B4" t="s">
        <v>4</v>
      </c>
      <c r="C4" s="44"/>
      <c r="D4" s="20"/>
      <c r="E4" s="20"/>
      <c r="G4" s="16" t="s">
        <v>5</v>
      </c>
      <c r="H4" s="21">
        <f>K21</f>
        <v>5846.69</v>
      </c>
    </row>
    <row r="5" spans="1:12" x14ac:dyDescent="0.2">
      <c r="B5" t="s">
        <v>6</v>
      </c>
      <c r="C5" s="19" t="s">
        <v>383</v>
      </c>
      <c r="D5" s="20"/>
      <c r="E5" s="20"/>
      <c r="G5" s="16" t="s">
        <v>7</v>
      </c>
      <c r="H5" s="21">
        <f>L21</f>
        <v>18780.000000000004</v>
      </c>
    </row>
    <row r="6" spans="1:12" s="23" customFormat="1" x14ac:dyDescent="0.2">
      <c r="A6"/>
      <c r="B6" t="s">
        <v>8</v>
      </c>
      <c r="C6" s="46">
        <v>2023</v>
      </c>
      <c r="D6" s="20"/>
      <c r="E6" s="20"/>
      <c r="F6" s="15"/>
      <c r="G6" s="16" t="s">
        <v>9</v>
      </c>
      <c r="H6" s="18">
        <f>IFERROR(H4/H5,0)</f>
        <v>0.31132534611288598</v>
      </c>
      <c r="I6" s="22"/>
    </row>
    <row r="7" spans="1:12" ht="14.25" customHeight="1" x14ac:dyDescent="0.2">
      <c r="C7" s="20"/>
      <c r="D7" s="20"/>
      <c r="E7" s="20"/>
    </row>
    <row r="8" spans="1:12" x14ac:dyDescent="0.2">
      <c r="A8" s="16"/>
      <c r="B8" s="24" t="s">
        <v>10</v>
      </c>
      <c r="C8" s="95" t="s">
        <v>11</v>
      </c>
      <c r="D8" s="25" t="s">
        <v>12</v>
      </c>
      <c r="E8" s="25" t="s">
        <v>13</v>
      </c>
      <c r="F8" s="24" t="s">
        <v>16</v>
      </c>
      <c r="G8" s="26" t="s">
        <v>17</v>
      </c>
      <c r="H8" s="27" t="s">
        <v>18</v>
      </c>
      <c r="I8" s="26" t="s">
        <v>19</v>
      </c>
      <c r="J8" s="24" t="s">
        <v>433</v>
      </c>
      <c r="K8" s="26" t="s">
        <v>20</v>
      </c>
      <c r="L8" s="27" t="s">
        <v>21</v>
      </c>
    </row>
    <row r="9" spans="1:12" ht="13.5" customHeight="1" x14ac:dyDescent="0.2">
      <c r="A9" s="16"/>
      <c r="B9" s="86" t="s">
        <v>24</v>
      </c>
      <c r="C9" s="111"/>
      <c r="D9" s="29"/>
      <c r="E9" s="29"/>
      <c r="F9" s="28"/>
      <c r="G9" s="30"/>
      <c r="H9" s="31"/>
      <c r="I9" s="30"/>
      <c r="J9" s="32"/>
      <c r="K9" s="31"/>
      <c r="L9" s="31"/>
    </row>
    <row r="10" spans="1:12" ht="13.5" customHeight="1" x14ac:dyDescent="0.2">
      <c r="A10" s="16"/>
      <c r="B10" s="32" t="s">
        <v>68</v>
      </c>
      <c r="C10" s="111">
        <v>15.77</v>
      </c>
      <c r="D10" s="29">
        <v>33</v>
      </c>
      <c r="E10" s="29">
        <v>33</v>
      </c>
      <c r="F10" s="28">
        <v>68</v>
      </c>
      <c r="G10" s="30">
        <f>IFERROR((C10/(F10/1.25))*E10/D10,0)</f>
        <v>0.28988970588235297</v>
      </c>
      <c r="H10" s="31">
        <f>IFERROR(F10/1.25-(E10/D10*C10),0)</f>
        <v>38.629999999999995</v>
      </c>
      <c r="I10" s="30">
        <f>IFERROR(1-G10,0)</f>
        <v>0.71011029411764703</v>
      </c>
      <c r="J10" s="32">
        <v>8</v>
      </c>
      <c r="K10" s="31">
        <f>IFERROR((C10*J10)*E10/D10,0)</f>
        <v>126.16</v>
      </c>
      <c r="L10" s="31">
        <f t="shared" ref="L10:L18" si="0">F10/1.25*J10</f>
        <v>435.2</v>
      </c>
    </row>
    <row r="11" spans="1:12" ht="13.5" customHeight="1" x14ac:dyDescent="0.2">
      <c r="A11" s="16"/>
      <c r="B11" s="140" t="s">
        <v>69</v>
      </c>
      <c r="C11" s="111">
        <v>27.91</v>
      </c>
      <c r="D11" s="29">
        <v>50</v>
      </c>
      <c r="E11" s="29">
        <v>50</v>
      </c>
      <c r="F11" s="28">
        <v>99</v>
      </c>
      <c r="G11" s="30">
        <f>IFERROR((C11/(F11/1.25))*E11/D11,0)</f>
        <v>0.35239898989898988</v>
      </c>
      <c r="H11" s="31">
        <f>IFERROR(F11/1.25-(E11/D11*C11),0)</f>
        <v>51.290000000000006</v>
      </c>
      <c r="I11" s="30">
        <f>IFERROR(1-G11,0)</f>
        <v>0.64760101010101012</v>
      </c>
      <c r="J11" s="32">
        <v>20</v>
      </c>
      <c r="K11" s="31">
        <f>IFERROR((C11*J11)*E11/D11,0)</f>
        <v>558.20000000000005</v>
      </c>
      <c r="L11" s="31">
        <f t="shared" si="0"/>
        <v>1584</v>
      </c>
    </row>
    <row r="12" spans="1:12" ht="13.5" customHeight="1" x14ac:dyDescent="0.2">
      <c r="A12" s="16"/>
      <c r="B12" s="140" t="s">
        <v>70</v>
      </c>
      <c r="C12" s="111">
        <v>29.15</v>
      </c>
      <c r="D12" s="29">
        <v>50</v>
      </c>
      <c r="E12" s="29">
        <v>50</v>
      </c>
      <c r="F12" s="28">
        <v>99</v>
      </c>
      <c r="G12" s="30">
        <f t="shared" ref="G12:G18" si="1">IFERROR((C12/(F12/1.25))*E12/D12,0)</f>
        <v>0.36805555555555552</v>
      </c>
      <c r="H12" s="31">
        <f t="shared" ref="H12:H18" si="2">IFERROR(F12/1.25-(E12/D12*C12),0)</f>
        <v>50.050000000000004</v>
      </c>
      <c r="I12" s="30">
        <f t="shared" ref="I12:I18" si="3">IFERROR(1-G12,0)</f>
        <v>0.63194444444444442</v>
      </c>
      <c r="J12" s="32">
        <v>22</v>
      </c>
      <c r="K12" s="31">
        <f t="shared" ref="K12:K18" si="4">IFERROR((C12*J12)*E12/D12,0)</f>
        <v>641.29999999999995</v>
      </c>
      <c r="L12" s="31">
        <f t="shared" si="0"/>
        <v>1742.4</v>
      </c>
    </row>
    <row r="13" spans="1:12" ht="13.5" customHeight="1" x14ac:dyDescent="0.2">
      <c r="A13" s="16"/>
      <c r="B13" s="140" t="s">
        <v>71</v>
      </c>
      <c r="C13" s="111">
        <v>18.440000000000001</v>
      </c>
      <c r="D13" s="29">
        <v>33</v>
      </c>
      <c r="E13" s="29">
        <v>33</v>
      </c>
      <c r="F13" s="28">
        <v>68</v>
      </c>
      <c r="G13" s="30">
        <f t="shared" si="1"/>
        <v>0.33897058823529413</v>
      </c>
      <c r="H13" s="31">
        <f t="shared" si="2"/>
        <v>35.959999999999994</v>
      </c>
      <c r="I13" s="30">
        <f t="shared" si="3"/>
        <v>0.66102941176470587</v>
      </c>
      <c r="J13" s="32">
        <v>43</v>
      </c>
      <c r="K13" s="31">
        <f t="shared" si="4"/>
        <v>792.92000000000007</v>
      </c>
      <c r="L13" s="31">
        <f t="shared" si="0"/>
        <v>2339.1999999999998</v>
      </c>
    </row>
    <row r="14" spans="1:12" ht="13.5" customHeight="1" x14ac:dyDescent="0.2">
      <c r="A14" s="16"/>
      <c r="B14" s="140" t="s">
        <v>78</v>
      </c>
      <c r="C14" s="111">
        <v>21.14</v>
      </c>
      <c r="D14" s="29">
        <v>33</v>
      </c>
      <c r="E14" s="29">
        <v>33</v>
      </c>
      <c r="F14" s="28">
        <v>89</v>
      </c>
      <c r="G14" s="30">
        <f t="shared" ref="G14" si="5">IFERROR((C14/(F14/1.25))*E14/D14,0)</f>
        <v>0.29691011235955056</v>
      </c>
      <c r="H14" s="31">
        <f t="shared" ref="H14" si="6">IFERROR(F14/1.25-(E14/D14*C14),0)</f>
        <v>50.06</v>
      </c>
      <c r="I14" s="30">
        <f t="shared" ref="I14" si="7">IFERROR(1-G14,0)</f>
        <v>0.70308988764044944</v>
      </c>
      <c r="J14" s="32">
        <v>41</v>
      </c>
      <c r="K14" s="31">
        <f t="shared" ref="K14" si="8">IFERROR((C14*J14)*E14/D14,0)</f>
        <v>866.74</v>
      </c>
      <c r="L14" s="31">
        <f t="shared" ref="L14" si="9">F14/1.25*J14</f>
        <v>2919.2000000000003</v>
      </c>
    </row>
    <row r="15" spans="1:12" ht="13.5" customHeight="1" x14ac:dyDescent="0.2">
      <c r="A15" s="16"/>
      <c r="B15" s="32" t="s">
        <v>211</v>
      </c>
      <c r="C15" s="111">
        <v>23.94</v>
      </c>
      <c r="D15" s="29">
        <v>35</v>
      </c>
      <c r="E15" s="29">
        <v>35</v>
      </c>
      <c r="F15" s="28">
        <v>79</v>
      </c>
      <c r="G15" s="30">
        <f t="shared" ref="G15" si="10">IFERROR((C15/(F15/1.25))*E15/D15,0)</f>
        <v>0.3787974683544304</v>
      </c>
      <c r="H15" s="31">
        <f t="shared" ref="H15" si="11">IFERROR(F15/1.25-(E15/D15*C15),0)</f>
        <v>39.260000000000005</v>
      </c>
      <c r="I15" s="30">
        <f t="shared" ref="I15" si="12">IFERROR(1-G15,0)</f>
        <v>0.6212025316455696</v>
      </c>
      <c r="J15" s="32">
        <v>40</v>
      </c>
      <c r="K15" s="31">
        <f t="shared" ref="K15" si="13">IFERROR((C15*J15)*E15/D15,0)</f>
        <v>957.6</v>
      </c>
      <c r="L15" s="31">
        <f t="shared" ref="L15" si="14">F15/1.25*J15</f>
        <v>2528</v>
      </c>
    </row>
    <row r="16" spans="1:12" ht="13.5" customHeight="1" x14ac:dyDescent="0.2">
      <c r="A16" s="16"/>
      <c r="B16" s="32" t="s">
        <v>87</v>
      </c>
      <c r="C16" s="111">
        <v>19.89</v>
      </c>
      <c r="D16" s="29">
        <v>33</v>
      </c>
      <c r="E16" s="29">
        <v>33</v>
      </c>
      <c r="F16" s="28">
        <v>79</v>
      </c>
      <c r="G16" s="30">
        <f t="shared" ref="G16" si="15">IFERROR((C16/(F16/1.25))*E16/D16,0)</f>
        <v>0.31471518987341773</v>
      </c>
      <c r="H16" s="31">
        <f t="shared" ref="H16" si="16">IFERROR(F16/1.25-(E16/D16*C16),0)</f>
        <v>43.31</v>
      </c>
      <c r="I16" s="30">
        <f t="shared" ref="I16" si="17">IFERROR(1-G16,0)</f>
        <v>0.68528481012658227</v>
      </c>
      <c r="J16" s="32">
        <v>21</v>
      </c>
      <c r="K16" s="31">
        <f t="shared" ref="K16" si="18">IFERROR((C16*J16)*E16/D16,0)</f>
        <v>417.69</v>
      </c>
      <c r="L16" s="31">
        <f t="shared" ref="L16" si="19">F16/1.25*J16</f>
        <v>1327.2</v>
      </c>
    </row>
    <row r="17" spans="1:12" ht="13.5" customHeight="1" x14ac:dyDescent="0.2">
      <c r="A17" s="16"/>
      <c r="B17" s="32" t="s">
        <v>274</v>
      </c>
      <c r="C17" s="111">
        <v>40</v>
      </c>
      <c r="D17" s="29">
        <v>44</v>
      </c>
      <c r="E17" s="29">
        <v>44</v>
      </c>
      <c r="F17" s="28">
        <v>99</v>
      </c>
      <c r="G17" s="30">
        <f t="shared" ref="G17" si="20">IFERROR((C17/(F17/1.25))*E17/D17,0)</f>
        <v>0.50505050505050508</v>
      </c>
      <c r="H17" s="31">
        <f t="shared" ref="H17" si="21">IFERROR(F17/1.25-(E17/D17*C17),0)</f>
        <v>39.200000000000003</v>
      </c>
      <c r="I17" s="30">
        <f t="shared" ref="I17" si="22">IFERROR(1-G17,0)</f>
        <v>0.49494949494949492</v>
      </c>
      <c r="J17" s="32">
        <v>11</v>
      </c>
      <c r="K17" s="31">
        <f t="shared" ref="K17" si="23">IFERROR((C17*J17)*E17/D17,0)</f>
        <v>440</v>
      </c>
      <c r="L17" s="31">
        <f t="shared" ref="L17" si="24">F17/1.25*J17</f>
        <v>871.2</v>
      </c>
    </row>
    <row r="18" spans="1:12" ht="13.5" customHeight="1" x14ac:dyDescent="0.2">
      <c r="A18" s="16"/>
      <c r="B18" s="32" t="s">
        <v>79</v>
      </c>
      <c r="C18" s="111">
        <v>9.68</v>
      </c>
      <c r="D18" s="29">
        <v>33</v>
      </c>
      <c r="E18" s="29">
        <v>33</v>
      </c>
      <c r="F18" s="28">
        <v>68</v>
      </c>
      <c r="G18" s="30">
        <f t="shared" si="1"/>
        <v>0.17794117647058824</v>
      </c>
      <c r="H18" s="31">
        <f t="shared" si="2"/>
        <v>44.72</v>
      </c>
      <c r="I18" s="30">
        <f t="shared" si="3"/>
        <v>0.82205882352941173</v>
      </c>
      <c r="J18" s="32">
        <v>56</v>
      </c>
      <c r="K18" s="31">
        <f t="shared" si="4"/>
        <v>542.07999999999993</v>
      </c>
      <c r="L18" s="31">
        <f t="shared" si="0"/>
        <v>3046.4</v>
      </c>
    </row>
    <row r="19" spans="1:12" ht="13.5" customHeight="1" x14ac:dyDescent="0.2">
      <c r="A19" s="16"/>
      <c r="B19" s="32" t="s">
        <v>424</v>
      </c>
      <c r="C19" s="111">
        <v>14</v>
      </c>
      <c r="D19" s="29">
        <v>33</v>
      </c>
      <c r="E19" s="29">
        <v>33</v>
      </c>
      <c r="F19" s="28">
        <v>69</v>
      </c>
      <c r="G19" s="30">
        <f t="shared" ref="G19" si="25">IFERROR((C19/(F19/1.25))*E19/D19,0)</f>
        <v>0.25362318840579706</v>
      </c>
      <c r="H19" s="31">
        <f t="shared" ref="H19" si="26">IFERROR(F19/1.25-(E19/D19*C19),0)</f>
        <v>41.2</v>
      </c>
      <c r="I19" s="30">
        <f t="shared" ref="I19" si="27">IFERROR(1-G19,0)</f>
        <v>0.74637681159420288</v>
      </c>
      <c r="J19" s="32">
        <v>36</v>
      </c>
      <c r="K19" s="31">
        <f t="shared" ref="K19" si="28">IFERROR((C19*J19)*E19/D19,0)</f>
        <v>504</v>
      </c>
      <c r="L19" s="31">
        <f t="shared" ref="L19" si="29">F19/1.25*J19</f>
        <v>1987.2</v>
      </c>
    </row>
    <row r="20" spans="1:12" ht="13.5" customHeight="1" x14ac:dyDescent="0.2">
      <c r="A20" s="16"/>
      <c r="B20" s="32"/>
      <c r="C20" s="111"/>
      <c r="D20" s="29"/>
      <c r="E20" s="29"/>
      <c r="F20" s="28"/>
      <c r="G20" s="30"/>
      <c r="H20" s="31"/>
      <c r="I20" s="30"/>
      <c r="J20" s="32"/>
      <c r="K20" s="31"/>
      <c r="L20" s="31"/>
    </row>
    <row r="21" spans="1:12" ht="13.5" customHeight="1" x14ac:dyDescent="0.2">
      <c r="B21" s="40"/>
      <c r="C21" s="88"/>
      <c r="D21" s="34"/>
      <c r="E21" s="34"/>
      <c r="F21" s="35"/>
      <c r="G21" s="30"/>
      <c r="H21" s="35"/>
      <c r="I21" s="37" t="s">
        <v>23</v>
      </c>
      <c r="J21" s="38">
        <f>SUM(J9:J20)</f>
        <v>298</v>
      </c>
      <c r="K21" s="39">
        <f>SUM(K9:K20)</f>
        <v>5846.69</v>
      </c>
      <c r="L21" s="39">
        <f>SUM(L9:L20)</f>
        <v>18780.000000000004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5"/>
  <sheetViews>
    <sheetView workbookViewId="0">
      <pane ySplit="8" topLeftCell="A9" activePane="bottomLeft" state="frozen"/>
      <selection pane="bottomLeft" activeCell="K10" sqref="K10:K14"/>
    </sheetView>
  </sheetViews>
  <sheetFormatPr baseColWidth="10" defaultColWidth="8.83203125" defaultRowHeight="15" x14ac:dyDescent="0.2"/>
  <cols>
    <col min="1" max="1" width="2.1640625" customWidth="1"/>
    <col min="2" max="2" width="25.83203125" bestFit="1" customWidth="1"/>
    <col min="3" max="3" width="14.33203125" style="15" bestFit="1" customWidth="1"/>
    <col min="4" max="4" width="8.5" style="16" bestFit="1" customWidth="1"/>
    <col min="5" max="5" width="13.5" style="16" bestFit="1" customWidth="1"/>
    <col min="6" max="6" width="8.5" style="15" bestFit="1" customWidth="1"/>
    <col min="7" max="7" width="20.1640625" style="17" bestFit="1" customWidth="1"/>
    <col min="8" max="8" width="9.6640625" style="15" customWidth="1"/>
    <col min="9" max="9" width="8.1640625" style="18" customWidth="1"/>
    <col min="10" max="10" width="5.83203125" customWidth="1"/>
    <col min="11" max="12" width="14.33203125" bestFit="1" customWidth="1"/>
  </cols>
  <sheetData>
    <row r="2" spans="1:12" ht="19" x14ac:dyDescent="0.25">
      <c r="B2" s="14" t="s">
        <v>0</v>
      </c>
      <c r="E2" s="5" t="s">
        <v>1</v>
      </c>
    </row>
    <row r="3" spans="1:12" x14ac:dyDescent="0.2">
      <c r="C3" s="48"/>
      <c r="E3" s="9" t="s">
        <v>2</v>
      </c>
      <c r="G3" s="16" t="s">
        <v>3</v>
      </c>
      <c r="H3" s="18"/>
    </row>
    <row r="4" spans="1:12" x14ac:dyDescent="0.2">
      <c r="B4" t="s">
        <v>4</v>
      </c>
      <c r="C4" s="45"/>
      <c r="D4" s="20"/>
      <c r="E4" s="20"/>
      <c r="G4" s="16" t="s">
        <v>5</v>
      </c>
      <c r="H4" s="21">
        <f>K15</f>
        <v>3429.02</v>
      </c>
    </row>
    <row r="5" spans="1:12" x14ac:dyDescent="0.2">
      <c r="B5" t="s">
        <v>6</v>
      </c>
      <c r="C5" s="19" t="s">
        <v>382</v>
      </c>
      <c r="D5" s="20"/>
      <c r="E5" s="20"/>
      <c r="G5" s="16" t="s">
        <v>7</v>
      </c>
      <c r="H5" s="21">
        <f>L15</f>
        <v>11443.199999999999</v>
      </c>
    </row>
    <row r="6" spans="1:12" s="23" customFormat="1" x14ac:dyDescent="0.2">
      <c r="A6"/>
      <c r="B6" t="s">
        <v>8</v>
      </c>
      <c r="C6" s="46">
        <v>2023</v>
      </c>
      <c r="D6" s="20"/>
      <c r="E6" s="20"/>
      <c r="F6" s="15"/>
      <c r="G6" s="16" t="s">
        <v>9</v>
      </c>
      <c r="H6" s="18">
        <f>IFERROR(H4/H5,0)</f>
        <v>0.29965569071588372</v>
      </c>
      <c r="I6" s="22"/>
    </row>
    <row r="7" spans="1:12" ht="29.25" customHeight="1" x14ac:dyDescent="0.2">
      <c r="C7" s="20"/>
      <c r="D7" s="20"/>
      <c r="E7" s="20"/>
    </row>
    <row r="8" spans="1:12" x14ac:dyDescent="0.2">
      <c r="A8" s="16"/>
      <c r="B8" s="24" t="s">
        <v>10</v>
      </c>
      <c r="C8" s="24" t="s">
        <v>11</v>
      </c>
      <c r="D8" s="25" t="s">
        <v>12</v>
      </c>
      <c r="E8" s="25" t="s">
        <v>13</v>
      </c>
      <c r="F8" s="24" t="s">
        <v>16</v>
      </c>
      <c r="G8" s="26" t="s">
        <v>17</v>
      </c>
      <c r="H8" s="27" t="s">
        <v>18</v>
      </c>
      <c r="I8" s="26" t="s">
        <v>19</v>
      </c>
      <c r="J8" s="24" t="s">
        <v>433</v>
      </c>
      <c r="K8" s="26" t="s">
        <v>20</v>
      </c>
      <c r="L8" s="27" t="s">
        <v>21</v>
      </c>
    </row>
    <row r="9" spans="1:12" ht="13.5" customHeight="1" x14ac:dyDescent="0.2">
      <c r="A9" s="16"/>
      <c r="B9" s="86" t="s">
        <v>26</v>
      </c>
      <c r="C9" s="41"/>
      <c r="D9" s="29"/>
      <c r="E9" s="29"/>
      <c r="F9" s="41"/>
      <c r="G9" s="30"/>
      <c r="H9" s="31"/>
      <c r="I9" s="30"/>
      <c r="J9" s="32"/>
      <c r="K9" s="31"/>
      <c r="L9" s="31"/>
    </row>
    <row r="10" spans="1:12" ht="13.5" customHeight="1" x14ac:dyDescent="0.2">
      <c r="A10" s="16"/>
      <c r="B10" s="32" t="s">
        <v>90</v>
      </c>
      <c r="C10" s="152">
        <v>12.85</v>
      </c>
      <c r="D10" s="29">
        <v>33</v>
      </c>
      <c r="E10" s="29">
        <v>33</v>
      </c>
      <c r="F10" s="41">
        <v>60</v>
      </c>
      <c r="G10" s="30">
        <f t="shared" ref="G10:G11" si="0">IFERROR((C10/(F10/1.25))*E10/D10,0)</f>
        <v>0.26770833333333333</v>
      </c>
      <c r="H10" s="31">
        <f t="shared" ref="H10:H11" si="1">IFERROR(F10/1.25-(E10/D10*C10),0)</f>
        <v>35.15</v>
      </c>
      <c r="I10" s="30">
        <f t="shared" ref="I10:I11" si="2">IFERROR(1-G10,0)</f>
        <v>0.73229166666666667</v>
      </c>
      <c r="J10" s="32">
        <v>61</v>
      </c>
      <c r="K10" s="31">
        <f t="shared" ref="K10:K11" si="3">IFERROR((C10*J10)*E10/D10,0)</f>
        <v>783.85</v>
      </c>
      <c r="L10" s="31">
        <f t="shared" ref="L10:L11" si="4">F10/1.25*J10</f>
        <v>2928</v>
      </c>
    </row>
    <row r="11" spans="1:12" ht="13.5" customHeight="1" x14ac:dyDescent="0.2">
      <c r="A11" s="16"/>
      <c r="B11" s="32" t="s">
        <v>91</v>
      </c>
      <c r="C11" s="152">
        <v>14.81</v>
      </c>
      <c r="D11" s="29">
        <v>33</v>
      </c>
      <c r="E11" s="29">
        <v>33</v>
      </c>
      <c r="F11" s="41">
        <v>60</v>
      </c>
      <c r="G11" s="30">
        <f t="shared" si="0"/>
        <v>0.30854166666666666</v>
      </c>
      <c r="H11" s="31">
        <f t="shared" si="1"/>
        <v>33.19</v>
      </c>
      <c r="I11" s="30">
        <f t="shared" si="2"/>
        <v>0.69145833333333329</v>
      </c>
      <c r="J11" s="32">
        <v>61</v>
      </c>
      <c r="K11" s="31">
        <f t="shared" si="3"/>
        <v>903.41000000000008</v>
      </c>
      <c r="L11" s="31">
        <f t="shared" si="4"/>
        <v>2928</v>
      </c>
    </row>
    <row r="12" spans="1:12" ht="13.5" customHeight="1" x14ac:dyDescent="0.2">
      <c r="A12" s="16"/>
      <c r="B12" s="32" t="s">
        <v>384</v>
      </c>
      <c r="C12" s="152">
        <v>14.81</v>
      </c>
      <c r="D12" s="29">
        <v>33</v>
      </c>
      <c r="E12" s="29">
        <v>33</v>
      </c>
      <c r="F12" s="41">
        <v>60</v>
      </c>
      <c r="G12" s="30">
        <f t="shared" ref="G12" si="5">IFERROR((C12/(F12/1.25))*E12/D12,0)</f>
        <v>0.30854166666666666</v>
      </c>
      <c r="H12" s="31">
        <f t="shared" ref="H12" si="6">IFERROR(F12/1.25-(E12/D12*C12),0)</f>
        <v>33.19</v>
      </c>
      <c r="I12" s="30">
        <f t="shared" ref="I12" si="7">IFERROR(1-G12,0)</f>
        <v>0.69145833333333329</v>
      </c>
      <c r="J12" s="32">
        <v>52</v>
      </c>
      <c r="K12" s="31">
        <f t="shared" ref="K12" si="8">IFERROR((C12*J12)*E12/D12,0)</f>
        <v>770.12</v>
      </c>
      <c r="L12" s="31">
        <f t="shared" ref="L12" si="9">F12/1.25*J12</f>
        <v>2496</v>
      </c>
    </row>
    <row r="13" spans="1:12" ht="13.5" customHeight="1" x14ac:dyDescent="0.2">
      <c r="A13" s="16"/>
      <c r="B13" s="32" t="s">
        <v>204</v>
      </c>
      <c r="C13" s="152">
        <v>12.85</v>
      </c>
      <c r="D13" s="29">
        <v>33</v>
      </c>
      <c r="E13" s="29">
        <v>33</v>
      </c>
      <c r="F13" s="41">
        <v>66</v>
      </c>
      <c r="G13" s="30">
        <f t="shared" ref="G13:G14" si="10">IFERROR((C13/(F13/1.25))*E13/D13,0)</f>
        <v>0.24337121212121213</v>
      </c>
      <c r="H13" s="31">
        <f t="shared" ref="H13:H14" si="11">IFERROR(F13/1.25-(E13/D13*C13),0)</f>
        <v>39.949999999999996</v>
      </c>
      <c r="I13" s="30">
        <f t="shared" ref="I13:I14" si="12">IFERROR(1-G13,0)</f>
        <v>0.75662878787878785</v>
      </c>
      <c r="J13" s="32">
        <v>6</v>
      </c>
      <c r="K13" s="31">
        <f t="shared" ref="K13:K14" si="13">IFERROR((C13*J13)*E13/D13,0)</f>
        <v>77.099999999999994</v>
      </c>
      <c r="L13" s="31">
        <f t="shared" ref="L13:L14" si="14">F13/1.25*J13</f>
        <v>316.79999999999995</v>
      </c>
    </row>
    <row r="14" spans="1:12" ht="13.5" customHeight="1" x14ac:dyDescent="0.2">
      <c r="A14" s="16"/>
      <c r="B14" s="32" t="s">
        <v>385</v>
      </c>
      <c r="C14" s="152">
        <v>17.54</v>
      </c>
      <c r="D14" s="29">
        <v>33</v>
      </c>
      <c r="E14" s="29">
        <v>33</v>
      </c>
      <c r="F14" s="41">
        <v>68</v>
      </c>
      <c r="G14" s="30">
        <f t="shared" si="10"/>
        <v>0.32242647058823531</v>
      </c>
      <c r="H14" s="31">
        <f t="shared" si="11"/>
        <v>36.86</v>
      </c>
      <c r="I14" s="30">
        <f t="shared" si="12"/>
        <v>0.67757352941176463</v>
      </c>
      <c r="J14" s="32">
        <v>51</v>
      </c>
      <c r="K14" s="31">
        <f t="shared" si="13"/>
        <v>894.54</v>
      </c>
      <c r="L14" s="31">
        <f t="shared" si="14"/>
        <v>2774.4</v>
      </c>
    </row>
    <row r="15" spans="1:12" ht="13.5" customHeight="1" x14ac:dyDescent="0.2">
      <c r="B15" s="40"/>
      <c r="C15" s="35"/>
      <c r="D15" s="34"/>
      <c r="E15" s="34"/>
      <c r="F15" s="35"/>
      <c r="G15" s="30"/>
      <c r="H15" s="35"/>
      <c r="I15" s="37" t="s">
        <v>23</v>
      </c>
      <c r="J15" s="38">
        <f>SUM(J9:J14)</f>
        <v>231</v>
      </c>
      <c r="K15" s="39">
        <f>SUM(K9:K14)</f>
        <v>3429.02</v>
      </c>
      <c r="L15" s="39">
        <f>SUM(L9:L14)</f>
        <v>11443.199999999999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30"/>
  <sheetViews>
    <sheetView zoomScaleNormal="100" workbookViewId="0">
      <pane ySplit="8" topLeftCell="A9" activePane="bottomLeft" state="frozen"/>
      <selection activeCell="G1" sqref="G1"/>
      <selection pane="bottomLeft" activeCell="K10" sqref="K10:K29"/>
    </sheetView>
  </sheetViews>
  <sheetFormatPr baseColWidth="10" defaultColWidth="8.83203125" defaultRowHeight="15" x14ac:dyDescent="0.2"/>
  <cols>
    <col min="1" max="1" width="2.1640625" style="49" customWidth="1"/>
    <col min="2" max="2" width="25.83203125" style="49" customWidth="1"/>
    <col min="3" max="3" width="14.33203125" style="51" bestFit="1" customWidth="1"/>
    <col min="4" max="4" width="8.5" style="52" customWidth="1"/>
    <col min="5" max="5" width="13.5" style="52" customWidth="1"/>
    <col min="6" max="6" width="11" style="51" bestFit="1" customWidth="1"/>
    <col min="7" max="7" width="20.1640625" style="54" customWidth="1"/>
    <col min="8" max="8" width="9.6640625" style="51" customWidth="1"/>
    <col min="9" max="9" width="8.1640625" style="55" customWidth="1"/>
    <col min="10" max="10" width="5.83203125" style="49" customWidth="1"/>
    <col min="11" max="12" width="14.33203125" style="49" customWidth="1"/>
    <col min="13" max="16384" width="8.83203125" style="49"/>
  </cols>
  <sheetData>
    <row r="2" spans="1:12" ht="19" x14ac:dyDescent="0.25">
      <c r="B2" s="50" t="s">
        <v>0</v>
      </c>
      <c r="E2" s="53" t="s">
        <v>1</v>
      </c>
    </row>
    <row r="3" spans="1:12" x14ac:dyDescent="0.2">
      <c r="C3" s="56"/>
      <c r="E3" s="57" t="s">
        <v>2</v>
      </c>
      <c r="G3" s="52" t="s">
        <v>3</v>
      </c>
      <c r="H3" s="55"/>
    </row>
    <row r="4" spans="1:12" x14ac:dyDescent="0.2">
      <c r="B4" s="49" t="s">
        <v>4</v>
      </c>
      <c r="C4" s="58"/>
      <c r="D4" s="59"/>
      <c r="E4" s="59"/>
      <c r="G4" s="52" t="s">
        <v>5</v>
      </c>
      <c r="H4" s="60">
        <f>K30</f>
        <v>17758.23</v>
      </c>
    </row>
    <row r="5" spans="1:12" x14ac:dyDescent="0.2">
      <c r="B5" s="49" t="s">
        <v>6</v>
      </c>
      <c r="C5" s="19" t="s">
        <v>382</v>
      </c>
      <c r="D5" s="59"/>
      <c r="E5" s="59"/>
      <c r="G5" s="52" t="s">
        <v>7</v>
      </c>
      <c r="H5" s="60">
        <f>L30</f>
        <v>48120.892857142855</v>
      </c>
    </row>
    <row r="6" spans="1:12" s="63" customFormat="1" x14ac:dyDescent="0.2">
      <c r="A6" s="49"/>
      <c r="B6" s="49" t="s">
        <v>8</v>
      </c>
      <c r="C6" s="61">
        <v>2023</v>
      </c>
      <c r="D6" s="59"/>
      <c r="E6" s="59"/>
      <c r="F6" s="51"/>
      <c r="G6" s="52" t="s">
        <v>9</v>
      </c>
      <c r="H6" s="55">
        <f>IFERROR(H4/H5,0)</f>
        <v>0.36903367634343565</v>
      </c>
      <c r="I6" s="62"/>
    </row>
    <row r="7" spans="1:12" ht="29.25" customHeight="1" x14ac:dyDescent="0.2">
      <c r="C7" s="59"/>
      <c r="D7" s="59"/>
      <c r="E7" s="59"/>
    </row>
    <row r="8" spans="1:12" x14ac:dyDescent="0.2">
      <c r="A8" s="52"/>
      <c r="B8" s="64" t="s">
        <v>10</v>
      </c>
      <c r="C8" s="64" t="s">
        <v>11</v>
      </c>
      <c r="D8" s="65" t="s">
        <v>12</v>
      </c>
      <c r="E8" s="65" t="s">
        <v>13</v>
      </c>
      <c r="F8" s="64" t="s">
        <v>16</v>
      </c>
      <c r="G8" s="66" t="s">
        <v>17</v>
      </c>
      <c r="H8" s="67" t="s">
        <v>18</v>
      </c>
      <c r="I8" s="66" t="s">
        <v>19</v>
      </c>
      <c r="J8" s="24" t="s">
        <v>433</v>
      </c>
      <c r="K8" s="66" t="s">
        <v>20</v>
      </c>
      <c r="L8" s="67" t="s">
        <v>21</v>
      </c>
    </row>
    <row r="9" spans="1:12" ht="13.5" customHeight="1" x14ac:dyDescent="0.2">
      <c r="A9" s="52"/>
      <c r="B9" s="86" t="s">
        <v>25</v>
      </c>
      <c r="C9" s="69"/>
      <c r="D9" s="70"/>
      <c r="E9" s="70"/>
      <c r="F9" s="69"/>
      <c r="G9" s="71"/>
      <c r="H9" s="72"/>
      <c r="I9" s="71"/>
      <c r="J9" s="68"/>
      <c r="K9" s="72"/>
      <c r="L9" s="72"/>
    </row>
    <row r="10" spans="1:12" ht="13.5" customHeight="1" x14ac:dyDescent="0.2">
      <c r="A10" s="52"/>
      <c r="B10" s="140" t="s">
        <v>72</v>
      </c>
      <c r="C10" s="153">
        <v>3.52</v>
      </c>
      <c r="D10" s="70">
        <v>33</v>
      </c>
      <c r="E10" s="70">
        <v>33</v>
      </c>
      <c r="F10" s="69">
        <v>25</v>
      </c>
      <c r="G10" s="71">
        <f t="shared" ref="G10:G13" si="0">IFERROR((C10/(F10/1.12))*E10/D10,0)</f>
        <v>0.157696</v>
      </c>
      <c r="H10" s="72">
        <f t="shared" ref="H10:H13" si="1">IFERROR(F10/1.12-(E10/D10*C10),0)</f>
        <v>18.80142857142857</v>
      </c>
      <c r="I10" s="71">
        <f t="shared" ref="I10:I11" si="2">IFERROR(1-G10,0)</f>
        <v>0.84230399999999994</v>
      </c>
      <c r="J10" s="68">
        <v>37</v>
      </c>
      <c r="K10" s="72">
        <f t="shared" ref="K10:K11" si="3">IFERROR((C10*J10)*E10/D10,0)</f>
        <v>130.24</v>
      </c>
      <c r="L10" s="72">
        <f t="shared" ref="L10:L13" si="4">F10/1.12*J10</f>
        <v>825.89285714285711</v>
      </c>
    </row>
    <row r="11" spans="1:12" ht="13.5" customHeight="1" x14ac:dyDescent="0.2">
      <c r="A11" s="52"/>
      <c r="B11" s="140" t="s">
        <v>238</v>
      </c>
      <c r="C11" s="153">
        <v>8.5299999999999994</v>
      </c>
      <c r="D11" s="70">
        <v>33</v>
      </c>
      <c r="E11" s="70">
        <v>33</v>
      </c>
      <c r="F11" s="69">
        <v>35</v>
      </c>
      <c r="G11" s="71">
        <f t="shared" si="0"/>
        <v>0.27296000000000004</v>
      </c>
      <c r="H11" s="72">
        <f t="shared" si="1"/>
        <v>22.72</v>
      </c>
      <c r="I11" s="71">
        <f t="shared" si="2"/>
        <v>0.72703999999999991</v>
      </c>
      <c r="J11" s="68">
        <v>45</v>
      </c>
      <c r="K11" s="72">
        <f t="shared" si="3"/>
        <v>383.84999999999997</v>
      </c>
      <c r="L11" s="72">
        <f t="shared" si="4"/>
        <v>1406.2499999999998</v>
      </c>
    </row>
    <row r="12" spans="1:12" ht="13.5" customHeight="1" x14ac:dyDescent="0.2">
      <c r="A12" s="52"/>
      <c r="B12" s="140" t="s">
        <v>387</v>
      </c>
      <c r="C12" s="153">
        <v>8.5299999999999994</v>
      </c>
      <c r="D12" s="70">
        <v>33</v>
      </c>
      <c r="E12" s="70">
        <v>33</v>
      </c>
      <c r="F12" s="69">
        <v>35</v>
      </c>
      <c r="G12" s="71">
        <f t="shared" ref="G12" si="5">IFERROR((C12/(F12/1.12))*E12/D12,0)</f>
        <v>0.27296000000000004</v>
      </c>
      <c r="H12" s="72">
        <f t="shared" ref="H12" si="6">IFERROR(F12/1.12-(E12/D12*C12),0)</f>
        <v>22.72</v>
      </c>
      <c r="I12" s="71">
        <f t="shared" ref="I12" si="7">IFERROR(1-G12,0)</f>
        <v>0.72703999999999991</v>
      </c>
      <c r="J12" s="68">
        <v>13</v>
      </c>
      <c r="K12" s="72">
        <f t="shared" ref="K12" si="8">IFERROR((C12*J12)*E12/D12,0)</f>
        <v>110.88999999999999</v>
      </c>
      <c r="L12" s="72">
        <f t="shared" ref="L12" si="9">F12/1.12*J12</f>
        <v>406.24999999999994</v>
      </c>
    </row>
    <row r="13" spans="1:12" ht="13.5" customHeight="1" x14ac:dyDescent="0.2">
      <c r="A13" s="52"/>
      <c r="B13" s="140" t="s">
        <v>91</v>
      </c>
      <c r="C13" s="153">
        <v>6.95</v>
      </c>
      <c r="D13" s="70">
        <v>33</v>
      </c>
      <c r="E13" s="70">
        <v>33</v>
      </c>
      <c r="F13" s="69">
        <v>35</v>
      </c>
      <c r="G13" s="71">
        <f t="shared" si="0"/>
        <v>0.22240000000000004</v>
      </c>
      <c r="H13" s="72">
        <f t="shared" si="1"/>
        <v>24.299999999999997</v>
      </c>
      <c r="I13" s="71">
        <f t="shared" ref="I13:I24" si="10">IFERROR(1-G13,0)</f>
        <v>0.77759999999999996</v>
      </c>
      <c r="J13" s="68">
        <v>22</v>
      </c>
      <c r="K13" s="72">
        <f t="shared" ref="K13:K24" si="11">IFERROR((C13*J13)*E13/D13,0)</f>
        <v>152.9</v>
      </c>
      <c r="L13" s="72">
        <f t="shared" si="4"/>
        <v>687.49999999999989</v>
      </c>
    </row>
    <row r="14" spans="1:12" ht="13.5" customHeight="1" x14ac:dyDescent="0.2">
      <c r="A14" s="52"/>
      <c r="B14" s="140" t="s">
        <v>386</v>
      </c>
      <c r="C14" s="153">
        <v>2.62</v>
      </c>
      <c r="D14" s="70">
        <v>33</v>
      </c>
      <c r="E14" s="70">
        <v>33</v>
      </c>
      <c r="F14" s="69">
        <v>25</v>
      </c>
      <c r="G14" s="71">
        <f t="shared" ref="G14:G24" si="12">IFERROR((C14/(F14/1.12))*E14/D14,0)</f>
        <v>0.11737600000000002</v>
      </c>
      <c r="H14" s="72">
        <f t="shared" ref="H14:H24" si="13">IFERROR(F14/1.12-(E14/D14*C14),0)</f>
        <v>19.701428571428568</v>
      </c>
      <c r="I14" s="71">
        <f t="shared" si="10"/>
        <v>0.88262399999999996</v>
      </c>
      <c r="J14" s="68">
        <v>179</v>
      </c>
      <c r="K14" s="72">
        <f t="shared" si="11"/>
        <v>468.98</v>
      </c>
      <c r="L14" s="72">
        <f t="shared" ref="L14:L24" si="14">F14/1.12*J14</f>
        <v>3995.5357142857138</v>
      </c>
    </row>
    <row r="15" spans="1:12" ht="13.5" customHeight="1" x14ac:dyDescent="0.2">
      <c r="A15" s="52"/>
      <c r="B15" s="140" t="s">
        <v>73</v>
      </c>
      <c r="C15" s="153">
        <v>8.08</v>
      </c>
      <c r="D15" s="70">
        <v>33</v>
      </c>
      <c r="E15" s="70">
        <v>33</v>
      </c>
      <c r="F15" s="69">
        <v>30</v>
      </c>
      <c r="G15" s="71">
        <f t="shared" si="12"/>
        <v>0.30165333333333333</v>
      </c>
      <c r="H15" s="72">
        <f t="shared" si="13"/>
        <v>18.705714285714286</v>
      </c>
      <c r="I15" s="71">
        <f t="shared" si="10"/>
        <v>0.69834666666666667</v>
      </c>
      <c r="J15" s="68">
        <v>73</v>
      </c>
      <c r="K15" s="72">
        <f t="shared" si="11"/>
        <v>589.84</v>
      </c>
      <c r="L15" s="72">
        <f t="shared" si="14"/>
        <v>1955.3571428571429</v>
      </c>
    </row>
    <row r="16" spans="1:12" ht="13.5" customHeight="1" x14ac:dyDescent="0.2">
      <c r="A16" s="52"/>
      <c r="B16" s="140" t="s">
        <v>74</v>
      </c>
      <c r="C16" s="153">
        <v>8.08</v>
      </c>
      <c r="D16" s="70">
        <v>33</v>
      </c>
      <c r="E16" s="70">
        <v>33</v>
      </c>
      <c r="F16" s="69">
        <v>30</v>
      </c>
      <c r="G16" s="71">
        <f t="shared" si="12"/>
        <v>0.30165333333333333</v>
      </c>
      <c r="H16" s="72">
        <f t="shared" si="13"/>
        <v>18.705714285714286</v>
      </c>
      <c r="I16" s="71">
        <f t="shared" si="10"/>
        <v>0.69834666666666667</v>
      </c>
      <c r="J16" s="68">
        <v>62</v>
      </c>
      <c r="K16" s="72">
        <f t="shared" si="11"/>
        <v>500.96000000000004</v>
      </c>
      <c r="L16" s="72">
        <f t="shared" si="14"/>
        <v>1660.7142857142856</v>
      </c>
    </row>
    <row r="17" spans="1:12" ht="13.5" customHeight="1" x14ac:dyDescent="0.2">
      <c r="A17" s="52"/>
      <c r="B17" s="140" t="s">
        <v>75</v>
      </c>
      <c r="C17" s="153">
        <v>8.08</v>
      </c>
      <c r="D17" s="70">
        <v>33</v>
      </c>
      <c r="E17" s="70">
        <v>33</v>
      </c>
      <c r="F17" s="69">
        <v>30</v>
      </c>
      <c r="G17" s="71">
        <f t="shared" si="12"/>
        <v>0.30165333333333333</v>
      </c>
      <c r="H17" s="72">
        <f t="shared" si="13"/>
        <v>18.705714285714286</v>
      </c>
      <c r="I17" s="71">
        <f t="shared" si="10"/>
        <v>0.69834666666666667</v>
      </c>
      <c r="J17" s="68">
        <v>42</v>
      </c>
      <c r="K17" s="72">
        <f t="shared" si="11"/>
        <v>339.36</v>
      </c>
      <c r="L17" s="72">
        <f t="shared" si="14"/>
        <v>1125</v>
      </c>
    </row>
    <row r="18" spans="1:12" ht="13.5" customHeight="1" x14ac:dyDescent="0.2">
      <c r="A18" s="52"/>
      <c r="B18" s="140" t="s">
        <v>76</v>
      </c>
      <c r="C18" s="153">
        <v>8.08</v>
      </c>
      <c r="D18" s="70">
        <v>33</v>
      </c>
      <c r="E18" s="70">
        <v>33</v>
      </c>
      <c r="F18" s="69">
        <v>30</v>
      </c>
      <c r="G18" s="71">
        <f t="shared" si="12"/>
        <v>0.30165333333333333</v>
      </c>
      <c r="H18" s="72">
        <f t="shared" si="13"/>
        <v>18.705714285714286</v>
      </c>
      <c r="I18" s="71">
        <f t="shared" si="10"/>
        <v>0.69834666666666667</v>
      </c>
      <c r="J18" s="68">
        <v>34</v>
      </c>
      <c r="K18" s="72">
        <f t="shared" si="11"/>
        <v>274.72000000000003</v>
      </c>
      <c r="L18" s="72">
        <f t="shared" si="14"/>
        <v>910.71428571428567</v>
      </c>
    </row>
    <row r="19" spans="1:12" ht="13.5" customHeight="1" x14ac:dyDescent="0.2">
      <c r="A19" s="52"/>
      <c r="B19" s="140" t="s">
        <v>77</v>
      </c>
      <c r="C19" s="153">
        <v>12.73</v>
      </c>
      <c r="D19" s="70">
        <v>25</v>
      </c>
      <c r="E19" s="70">
        <v>25</v>
      </c>
      <c r="F19" s="129">
        <v>35</v>
      </c>
      <c r="G19" s="71">
        <f t="shared" si="12"/>
        <v>0.40736000000000006</v>
      </c>
      <c r="H19" s="72">
        <f t="shared" si="13"/>
        <v>18.519999999999996</v>
      </c>
      <c r="I19" s="71">
        <f t="shared" si="10"/>
        <v>0.59263999999999994</v>
      </c>
      <c r="J19" s="68">
        <v>13</v>
      </c>
      <c r="K19" s="72">
        <f t="shared" si="11"/>
        <v>165.49</v>
      </c>
      <c r="L19" s="72">
        <f t="shared" si="14"/>
        <v>406.24999999999994</v>
      </c>
    </row>
    <row r="20" spans="1:12" ht="13.5" customHeight="1" x14ac:dyDescent="0.2">
      <c r="A20" s="52"/>
      <c r="B20" s="140" t="s">
        <v>239</v>
      </c>
      <c r="C20" s="153">
        <v>9</v>
      </c>
      <c r="D20" s="70">
        <v>33</v>
      </c>
      <c r="E20" s="70">
        <v>33</v>
      </c>
      <c r="F20" s="129">
        <v>35</v>
      </c>
      <c r="G20" s="71">
        <f t="shared" ref="G20" si="15">IFERROR((C20/(F20/1.12))*E20/D20,0)</f>
        <v>0.28800000000000003</v>
      </c>
      <c r="H20" s="72">
        <f t="shared" ref="H20" si="16">IFERROR(F20/1.12-(E20/D20*C20),0)</f>
        <v>22.249999999999996</v>
      </c>
      <c r="I20" s="71">
        <f t="shared" ref="I20" si="17">IFERROR(1-G20,0)</f>
        <v>0.71199999999999997</v>
      </c>
      <c r="J20" s="68">
        <v>133</v>
      </c>
      <c r="K20" s="72">
        <f t="shared" ref="K20" si="18">IFERROR((C20*J20)*E20/D20,0)</f>
        <v>1197</v>
      </c>
      <c r="L20" s="72">
        <f t="shared" ref="L20" si="19">F20/1.12*J20</f>
        <v>4156.2499999999991</v>
      </c>
    </row>
    <row r="21" spans="1:12" ht="13.5" customHeight="1" x14ac:dyDescent="0.2">
      <c r="A21" s="52"/>
      <c r="B21" s="140" t="s">
        <v>388</v>
      </c>
      <c r="C21" s="152">
        <v>115</v>
      </c>
      <c r="D21" s="70">
        <v>37.5</v>
      </c>
      <c r="E21" s="70">
        <v>37.5</v>
      </c>
      <c r="F21" s="129">
        <v>360</v>
      </c>
      <c r="G21" s="71">
        <f t="shared" ref="G21" si="20">IFERROR((C21/(F21/1.12))*E21/D21,0)</f>
        <v>0.35777777777777781</v>
      </c>
      <c r="H21" s="72">
        <f t="shared" ref="H21" si="21">IFERROR(F21/1.12-(E21/D21*C21),0)</f>
        <v>206.42857142857139</v>
      </c>
      <c r="I21" s="71">
        <f t="shared" ref="I21" si="22">IFERROR(1-G21,0)</f>
        <v>0.64222222222222225</v>
      </c>
      <c r="J21" s="68">
        <v>12</v>
      </c>
      <c r="K21" s="72">
        <f t="shared" ref="K21" si="23">IFERROR((C21*J21)*E21/D21,0)</f>
        <v>1380</v>
      </c>
      <c r="L21" s="72">
        <f t="shared" ref="L21" si="24">F21/1.12*J21</f>
        <v>3857.1428571428569</v>
      </c>
    </row>
    <row r="22" spans="1:12" ht="13.5" customHeight="1" x14ac:dyDescent="0.2">
      <c r="A22" s="52"/>
      <c r="B22" s="140" t="s">
        <v>389</v>
      </c>
      <c r="C22" s="152">
        <v>115</v>
      </c>
      <c r="D22" s="70">
        <v>37.5</v>
      </c>
      <c r="E22" s="70">
        <v>37.5</v>
      </c>
      <c r="F22" s="129">
        <v>360</v>
      </c>
      <c r="G22" s="71">
        <f t="shared" ref="G22" si="25">IFERROR((C22/(F22/1.12))*E22/D22,0)</f>
        <v>0.35777777777777781</v>
      </c>
      <c r="H22" s="72">
        <f t="shared" ref="H22" si="26">IFERROR(F22/1.12-(E22/D22*C22),0)</f>
        <v>206.42857142857139</v>
      </c>
      <c r="I22" s="71">
        <f t="shared" ref="I22" si="27">IFERROR(1-G22,0)</f>
        <v>0.64222222222222225</v>
      </c>
      <c r="J22" s="68">
        <v>12</v>
      </c>
      <c r="K22" s="72">
        <f t="shared" ref="K22" si="28">IFERROR((C22*J22)*E22/D22,0)</f>
        <v>1380</v>
      </c>
      <c r="L22" s="72">
        <f t="shared" ref="L22" si="29">F22/1.12*J22</f>
        <v>3857.1428571428569</v>
      </c>
    </row>
    <row r="23" spans="1:12" ht="13.5" customHeight="1" x14ac:dyDescent="0.2">
      <c r="A23" s="52"/>
      <c r="B23" s="140" t="s">
        <v>277</v>
      </c>
      <c r="C23" s="153">
        <v>111</v>
      </c>
      <c r="D23" s="70">
        <v>75</v>
      </c>
      <c r="E23" s="70">
        <v>75</v>
      </c>
      <c r="F23" s="128">
        <v>360</v>
      </c>
      <c r="G23" s="71">
        <f t="shared" ref="G23" si="30">IFERROR((C23/(F23/1.12))*E23/D23,0)</f>
        <v>0.34533333333333338</v>
      </c>
      <c r="H23" s="72">
        <f t="shared" ref="H23" si="31">IFERROR(F23/1.12-(E23/D23*C23),0)</f>
        <v>210.42857142857139</v>
      </c>
      <c r="I23" s="71">
        <f t="shared" ref="I23" si="32">IFERROR(1-G23,0)</f>
        <v>0.65466666666666662</v>
      </c>
      <c r="J23" s="68">
        <v>19</v>
      </c>
      <c r="K23" s="72">
        <f t="shared" ref="K23" si="33">IFERROR((C23*J23)*E23/D23,0)</f>
        <v>2109</v>
      </c>
      <c r="L23" s="72">
        <f t="shared" ref="L23" si="34">F23/1.12*J23</f>
        <v>6107.142857142856</v>
      </c>
    </row>
    <row r="24" spans="1:12" ht="13.5" customHeight="1" x14ac:dyDescent="0.2">
      <c r="A24" s="52"/>
      <c r="B24" s="32" t="s">
        <v>197</v>
      </c>
      <c r="C24" s="69">
        <v>16</v>
      </c>
      <c r="D24" s="70">
        <v>27.5</v>
      </c>
      <c r="E24" s="70">
        <v>27.5</v>
      </c>
      <c r="F24" s="129">
        <v>55</v>
      </c>
      <c r="G24" s="71">
        <f t="shared" si="12"/>
        <v>0.32581818181818184</v>
      </c>
      <c r="H24" s="72">
        <f t="shared" si="13"/>
        <v>33.107142857142854</v>
      </c>
      <c r="I24" s="71">
        <f t="shared" si="10"/>
        <v>0.67418181818181822</v>
      </c>
      <c r="J24" s="68">
        <v>7</v>
      </c>
      <c r="K24" s="72">
        <f t="shared" si="11"/>
        <v>112</v>
      </c>
      <c r="L24" s="72">
        <f t="shared" si="14"/>
        <v>343.75</v>
      </c>
    </row>
    <row r="25" spans="1:12" ht="13.5" customHeight="1" x14ac:dyDescent="0.2">
      <c r="A25" s="52"/>
      <c r="B25" s="32"/>
      <c r="C25" s="69"/>
      <c r="D25" s="70"/>
      <c r="E25" s="70"/>
      <c r="F25" s="129"/>
      <c r="G25" s="71"/>
      <c r="H25" s="72"/>
      <c r="I25" s="71"/>
      <c r="J25" s="68"/>
      <c r="K25" s="72"/>
      <c r="L25" s="72"/>
    </row>
    <row r="26" spans="1:12" ht="13.5" customHeight="1" x14ac:dyDescent="0.2">
      <c r="A26" s="52"/>
      <c r="B26" s="87" t="s">
        <v>33</v>
      </c>
      <c r="C26" s="69"/>
      <c r="D26" s="70"/>
      <c r="E26" s="70"/>
      <c r="F26" s="129"/>
      <c r="G26" s="71"/>
      <c r="H26" s="72"/>
      <c r="I26" s="71"/>
      <c r="J26" s="68"/>
      <c r="K26" s="72"/>
      <c r="L26" s="72"/>
    </row>
    <row r="27" spans="1:12" ht="13.5" customHeight="1" x14ac:dyDescent="0.2">
      <c r="A27" s="52"/>
      <c r="B27" s="32" t="s">
        <v>143</v>
      </c>
      <c r="C27" s="69">
        <v>45</v>
      </c>
      <c r="D27" s="29">
        <v>20</v>
      </c>
      <c r="E27" s="70">
        <v>20</v>
      </c>
      <c r="F27" s="129">
        <v>115</v>
      </c>
      <c r="G27" s="71">
        <f t="shared" ref="G27:G29" si="35">IFERROR((C27/(F27/1.25))*E27/D27,0)</f>
        <v>0.4891304347826087</v>
      </c>
      <c r="H27" s="72">
        <f t="shared" ref="H27:H29" si="36">IFERROR(F27/1.25-(E27/D27*C27),0)</f>
        <v>47</v>
      </c>
      <c r="I27" s="71">
        <f t="shared" ref="I27:I29" si="37">IFERROR(1-G27,0)</f>
        <v>0.51086956521739135</v>
      </c>
      <c r="J27" s="68">
        <v>131</v>
      </c>
      <c r="K27" s="72">
        <f t="shared" ref="K27:K29" si="38">IFERROR((C27*J27)*E27/D27,0)</f>
        <v>5895</v>
      </c>
      <c r="L27" s="72">
        <f t="shared" ref="L27:L29" si="39">F27/1.25*J27</f>
        <v>12052</v>
      </c>
    </row>
    <row r="28" spans="1:12" ht="13.5" customHeight="1" x14ac:dyDescent="0.2">
      <c r="A28" s="52"/>
      <c r="B28" s="32" t="s">
        <v>144</v>
      </c>
      <c r="C28" s="69">
        <v>17</v>
      </c>
      <c r="D28" s="70">
        <v>20</v>
      </c>
      <c r="E28" s="70">
        <v>20</v>
      </c>
      <c r="F28" s="129">
        <v>35</v>
      </c>
      <c r="G28" s="71">
        <f t="shared" si="35"/>
        <v>0.6071428571428571</v>
      </c>
      <c r="H28" s="72">
        <f t="shared" si="36"/>
        <v>11</v>
      </c>
      <c r="I28" s="71">
        <f t="shared" si="37"/>
        <v>0.3928571428571429</v>
      </c>
      <c r="J28" s="68">
        <v>135</v>
      </c>
      <c r="K28" s="72">
        <f t="shared" si="38"/>
        <v>2295</v>
      </c>
      <c r="L28" s="72">
        <f t="shared" si="39"/>
        <v>3780</v>
      </c>
    </row>
    <row r="29" spans="1:12" ht="13.5" customHeight="1" x14ac:dyDescent="0.2">
      <c r="A29" s="52"/>
      <c r="B29" s="32" t="s">
        <v>145</v>
      </c>
      <c r="C29" s="69">
        <v>13</v>
      </c>
      <c r="D29" s="70">
        <v>20</v>
      </c>
      <c r="E29" s="70">
        <v>20</v>
      </c>
      <c r="F29" s="129">
        <v>35</v>
      </c>
      <c r="G29" s="71">
        <f t="shared" si="35"/>
        <v>0.4642857142857143</v>
      </c>
      <c r="H29" s="72">
        <f t="shared" si="36"/>
        <v>15</v>
      </c>
      <c r="I29" s="71">
        <f t="shared" si="37"/>
        <v>0.5357142857142857</v>
      </c>
      <c r="J29" s="68">
        <v>21</v>
      </c>
      <c r="K29" s="72">
        <f t="shared" si="38"/>
        <v>273</v>
      </c>
      <c r="L29" s="72">
        <f t="shared" si="39"/>
        <v>588</v>
      </c>
    </row>
    <row r="30" spans="1:12" ht="13.5" customHeight="1" x14ac:dyDescent="0.2">
      <c r="B30" s="73"/>
      <c r="C30" s="74"/>
      <c r="D30" s="75"/>
      <c r="E30" s="75"/>
      <c r="F30" s="74"/>
      <c r="G30" s="71"/>
      <c r="H30" s="74"/>
      <c r="I30" s="76" t="s">
        <v>23</v>
      </c>
      <c r="J30" s="77">
        <f>SUM(J9:J29)</f>
        <v>990</v>
      </c>
      <c r="K30" s="78">
        <f>SUM(K9:K29)</f>
        <v>17758.23</v>
      </c>
      <c r="L30" s="78">
        <f>SUM(L9:L29)</f>
        <v>48120.892857142855</v>
      </c>
    </row>
  </sheetData>
  <pageMargins left="0.7" right="0.7" top="0.75" bottom="0.75" header="0.3" footer="0.3"/>
  <pageSetup paperSize="9" orientation="landscape" r:id="rId1"/>
  <ignoredErrors>
    <ignoredError sqref="G10:H10 L1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E6192-9C09-439A-BA57-080B285D96B5}">
  <dimension ref="E3:F11"/>
  <sheetViews>
    <sheetView workbookViewId="0">
      <selection activeCell="H11" sqref="H11"/>
    </sheetView>
  </sheetViews>
  <sheetFormatPr baseColWidth="10" defaultColWidth="8.83203125" defaultRowHeight="15" x14ac:dyDescent="0.2"/>
  <cols>
    <col min="5" max="5" width="10.1640625" bestFit="1" customWidth="1"/>
    <col min="7" max="7" width="2.5" customWidth="1"/>
    <col min="8" max="8" width="25.6640625" bestFit="1" customWidth="1"/>
  </cols>
  <sheetData>
    <row r="3" spans="5:6" ht="16" thickBot="1" x14ac:dyDescent="0.25"/>
    <row r="4" spans="5:6" x14ac:dyDescent="0.2">
      <c r="E4" s="134" t="s">
        <v>425</v>
      </c>
      <c r="F4" s="137">
        <v>17758</v>
      </c>
    </row>
    <row r="5" spans="5:6" x14ac:dyDescent="0.2">
      <c r="E5" s="135" t="s">
        <v>426</v>
      </c>
      <c r="F5" s="138">
        <v>3429</v>
      </c>
    </row>
    <row r="6" spans="5:6" x14ac:dyDescent="0.2">
      <c r="E6" s="135" t="s">
        <v>427</v>
      </c>
      <c r="F6" s="138">
        <v>9129</v>
      </c>
    </row>
    <row r="7" spans="5:6" x14ac:dyDescent="0.2">
      <c r="E7" s="135" t="s">
        <v>428</v>
      </c>
      <c r="F7" s="138">
        <v>83371</v>
      </c>
    </row>
    <row r="8" spans="5:6" ht="16" thickBot="1" x14ac:dyDescent="0.25">
      <c r="E8" s="136" t="s">
        <v>429</v>
      </c>
      <c r="F8" s="139">
        <v>580330</v>
      </c>
    </row>
    <row r="9" spans="5:6" ht="16" thickBot="1" x14ac:dyDescent="0.25">
      <c r="E9" s="132" t="s">
        <v>430</v>
      </c>
      <c r="F9" s="133">
        <f>SUM(F4:F8)</f>
        <v>694017</v>
      </c>
    </row>
    <row r="11" spans="5:6" x14ac:dyDescent="0.2">
      <c r="F11" s="21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Vin</vt:lpstr>
      <vt:lpstr>Sprit</vt:lpstr>
      <vt:lpstr>Öl burk-flaska</vt:lpstr>
      <vt:lpstr>Cider</vt:lpstr>
      <vt:lpstr>Alkoholfritt</vt:lpstr>
      <vt:lpstr>Totalt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Wallin</dc:creator>
  <cp:lastModifiedBy>Wictor Bernersjö</cp:lastModifiedBy>
  <cp:lastPrinted>2023-03-15T17:45:19Z</cp:lastPrinted>
  <dcterms:created xsi:type="dcterms:W3CDTF">2015-05-05T14:13:03Z</dcterms:created>
  <dcterms:modified xsi:type="dcterms:W3CDTF">2023-03-15T19:00:47Z</dcterms:modified>
</cp:coreProperties>
</file>